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75" windowHeight="11760" tabRatio="877" firstSheet="6" activeTab="16"/>
  </bookViews>
  <sheets>
    <sheet name="Agriculture" sheetId="106" r:id="rId1"/>
    <sheet name="Agriculture2 (2)" sheetId="107" r:id="rId2"/>
    <sheet name="AD Climate1" sheetId="103" r:id="rId3"/>
    <sheet name="Alain Climate2" sheetId="104" r:id="rId4"/>
    <sheet name="GDP and foreign trade" sheetId="108" r:id="rId5"/>
    <sheet name="Economy 2" sheetId="109" r:id="rId6"/>
    <sheet name="Economy  (3)" sheetId="110" r:id="rId7"/>
    <sheet name="2.1Industry " sheetId="111" r:id="rId8"/>
    <sheet name="Industry  (2)" sheetId="112" r:id="rId9"/>
    <sheet name="Industry  (3)" sheetId="113" r:id="rId10"/>
    <sheet name="Book" sheetId="114" r:id="rId11"/>
    <sheet name="Level Social Aid" sheetId="115" r:id="rId12"/>
    <sheet name="4.Education &amp; Health" sheetId="116" r:id="rId13"/>
    <sheet name="5.Labour Force  (2)" sheetId="117" r:id="rId14"/>
    <sheet name="5.Labour Force " sheetId="118" r:id="rId15"/>
    <sheet name="3.1 Population (2)" sheetId="119" r:id="rId16"/>
    <sheet name="Demography " sheetId="120" r:id="rId17"/>
  </sheets>
  <externalReferences>
    <externalReference r:id="rId18"/>
    <externalReference r:id="rId19"/>
  </externalReferences>
  <definedNames>
    <definedName name="_xlnm.Print_Area" localSheetId="2">'AD Climate1'!$A$1:$O$739</definedName>
    <definedName name="_xlnm.Print_Area" localSheetId="0">Agriculture!$A$1:$H$609</definedName>
    <definedName name="_xlnm.Print_Area" localSheetId="3">'Alain Climate2'!$A$1:$O$621</definedName>
  </definedNames>
  <calcPr calcId="145621"/>
</workbook>
</file>

<file path=xl/calcChain.xml><?xml version="1.0" encoding="utf-8"?>
<calcChain xmlns="http://schemas.openxmlformats.org/spreadsheetml/2006/main">
  <c r="E686" i="120" l="1"/>
  <c r="D686" i="120"/>
  <c r="C686" i="120"/>
  <c r="B686" i="120"/>
  <c r="E685" i="120"/>
  <c r="D685" i="120"/>
  <c r="C685" i="120"/>
  <c r="B685" i="120"/>
  <c r="B684" i="120"/>
  <c r="E683" i="120"/>
  <c r="D683" i="120"/>
  <c r="C683" i="120"/>
  <c r="B683" i="120"/>
  <c r="E682" i="120"/>
  <c r="E684" i="120" s="1"/>
  <c r="D682" i="120"/>
  <c r="D684" i="120" s="1"/>
  <c r="C682" i="120"/>
  <c r="C684" i="120" s="1"/>
  <c r="B682" i="120"/>
  <c r="E680" i="120"/>
  <c r="D680" i="120"/>
  <c r="C680" i="120"/>
  <c r="B680" i="120"/>
  <c r="E679" i="120"/>
  <c r="D679" i="120"/>
  <c r="C679" i="120"/>
  <c r="B679" i="120"/>
  <c r="B678" i="120"/>
  <c r="E677" i="120"/>
  <c r="D677" i="120"/>
  <c r="C677" i="120"/>
  <c r="B677" i="120"/>
  <c r="E676" i="120"/>
  <c r="E678" i="120" s="1"/>
  <c r="D676" i="120"/>
  <c r="D678" i="120" s="1"/>
  <c r="C676" i="120"/>
  <c r="C678" i="120" s="1"/>
  <c r="B676" i="120"/>
  <c r="E674" i="120"/>
  <c r="D674" i="120"/>
  <c r="C674" i="120"/>
  <c r="B674" i="120"/>
  <c r="E673" i="120"/>
  <c r="D673" i="120"/>
  <c r="C673" i="120"/>
  <c r="B673" i="120"/>
  <c r="B672" i="120"/>
  <c r="E671" i="120"/>
  <c r="D671" i="120"/>
  <c r="C671" i="120"/>
  <c r="B671" i="120"/>
  <c r="E670" i="120"/>
  <c r="E672" i="120" s="1"/>
  <c r="D670" i="120"/>
  <c r="D672" i="120" s="1"/>
  <c r="C670" i="120"/>
  <c r="C672" i="120" s="1"/>
  <c r="B670" i="120"/>
  <c r="E668" i="120"/>
  <c r="D668" i="120"/>
  <c r="C668" i="120"/>
  <c r="B668" i="120"/>
  <c r="E667" i="120"/>
  <c r="D667" i="120"/>
  <c r="C667" i="120"/>
  <c r="B667" i="120"/>
  <c r="B666" i="120"/>
  <c r="E665" i="120"/>
  <c r="D665" i="120"/>
  <c r="C665" i="120"/>
  <c r="B665" i="120"/>
  <c r="E664" i="120"/>
  <c r="E666" i="120" s="1"/>
  <c r="D664" i="120"/>
  <c r="D666" i="120" s="1"/>
  <c r="C664" i="120"/>
  <c r="C666" i="120" s="1"/>
  <c r="B664" i="120"/>
  <c r="E662" i="120"/>
  <c r="D662" i="120"/>
  <c r="C662" i="120"/>
  <c r="B662" i="120"/>
  <c r="E661" i="120"/>
  <c r="D661" i="120"/>
  <c r="C661" i="120"/>
  <c r="B661" i="120"/>
  <c r="B660" i="120"/>
  <c r="E659" i="120"/>
  <c r="D659" i="120"/>
  <c r="C659" i="120"/>
  <c r="B659" i="120"/>
  <c r="E658" i="120"/>
  <c r="E660" i="120" s="1"/>
  <c r="D658" i="120"/>
  <c r="D660" i="120" s="1"/>
  <c r="C658" i="120"/>
  <c r="C660" i="120" s="1"/>
  <c r="B658" i="120"/>
  <c r="E656" i="120"/>
  <c r="D656" i="120"/>
  <c r="C656" i="120"/>
  <c r="B656" i="120"/>
  <c r="E655" i="120"/>
  <c r="D655" i="120"/>
  <c r="C655" i="120"/>
  <c r="B655" i="120"/>
  <c r="B654" i="120"/>
  <c r="E653" i="120"/>
  <c r="D653" i="120"/>
  <c r="C653" i="120"/>
  <c r="B653" i="120"/>
  <c r="E652" i="120"/>
  <c r="E654" i="120" s="1"/>
  <c r="D652" i="120"/>
  <c r="D654" i="120" s="1"/>
  <c r="C652" i="120"/>
  <c r="C654" i="120" s="1"/>
  <c r="B652" i="120"/>
  <c r="D593" i="120"/>
  <c r="C593" i="120"/>
  <c r="B593" i="120"/>
  <c r="D592" i="120"/>
  <c r="C592" i="120"/>
  <c r="B592" i="120"/>
  <c r="D591" i="120"/>
  <c r="C591" i="120"/>
  <c r="B591" i="120"/>
  <c r="D590" i="120"/>
  <c r="C590" i="120"/>
  <c r="B590" i="120"/>
  <c r="D589" i="120"/>
  <c r="C589" i="120"/>
  <c r="B589" i="120"/>
  <c r="D537" i="120"/>
  <c r="C537" i="120"/>
  <c r="B537" i="120"/>
  <c r="D536" i="120"/>
  <c r="C536" i="120"/>
  <c r="B536" i="120"/>
  <c r="D535" i="120"/>
  <c r="C535" i="120"/>
  <c r="B535" i="120"/>
  <c r="D534" i="120"/>
  <c r="C534" i="120"/>
  <c r="B534" i="120"/>
  <c r="D533" i="120"/>
  <c r="C533" i="120"/>
  <c r="B533" i="120"/>
  <c r="D481" i="120"/>
  <c r="C481" i="120"/>
  <c r="B481" i="120"/>
  <c r="D480" i="120"/>
  <c r="C480" i="120"/>
  <c r="B480" i="120"/>
  <c r="D479" i="120"/>
  <c r="C479" i="120"/>
  <c r="B479" i="120"/>
  <c r="D478" i="120"/>
  <c r="C478" i="120"/>
  <c r="B478" i="120"/>
  <c r="D477" i="120"/>
  <c r="C477" i="120"/>
  <c r="B477" i="120"/>
  <c r="D468" i="120"/>
  <c r="D422" i="120"/>
  <c r="C422" i="120"/>
  <c r="D421" i="120"/>
  <c r="C421" i="120"/>
  <c r="D420" i="120"/>
  <c r="C420" i="120"/>
  <c r="D419" i="120"/>
  <c r="C419" i="120"/>
  <c r="D418" i="120"/>
  <c r="C418" i="120"/>
  <c r="D417" i="120"/>
  <c r="C417" i="120"/>
  <c r="B416" i="120"/>
  <c r="D415" i="120"/>
  <c r="B415" i="120"/>
  <c r="B414" i="120"/>
  <c r="B413" i="120"/>
  <c r="B412" i="120"/>
  <c r="D411" i="120"/>
  <c r="B411" i="120"/>
  <c r="B410" i="120"/>
  <c r="B409" i="120"/>
  <c r="B408" i="120"/>
  <c r="D407" i="120"/>
  <c r="B407" i="120"/>
  <c r="B406" i="120"/>
  <c r="B405" i="120"/>
  <c r="C405" i="120" s="1"/>
  <c r="B404" i="120"/>
  <c r="D403" i="120"/>
  <c r="B403" i="120"/>
  <c r="B402" i="120"/>
  <c r="B401" i="120"/>
  <c r="C401" i="120" s="1"/>
  <c r="B400" i="120"/>
  <c r="D399" i="120"/>
  <c r="B399" i="120"/>
  <c r="B398" i="120"/>
  <c r="B397" i="120"/>
  <c r="C397" i="120" s="1"/>
  <c r="B396" i="120"/>
  <c r="D395" i="120"/>
  <c r="B395" i="120"/>
  <c r="B394" i="120"/>
  <c r="B393" i="120"/>
  <c r="C393" i="120" s="1"/>
  <c r="B392" i="120"/>
  <c r="D391" i="120"/>
  <c r="B391" i="120"/>
  <c r="B390" i="120"/>
  <c r="B389" i="120"/>
  <c r="C389" i="120" s="1"/>
  <c r="B388" i="120"/>
  <c r="D387" i="120"/>
  <c r="B387" i="120"/>
  <c r="B386" i="120"/>
  <c r="B385" i="120"/>
  <c r="C385" i="120" s="1"/>
  <c r="B384" i="120"/>
  <c r="D383" i="120"/>
  <c r="B383" i="120"/>
  <c r="B382" i="120"/>
  <c r="B381" i="120"/>
  <c r="C381" i="120" s="1"/>
  <c r="B380" i="120"/>
  <c r="D364" i="120"/>
  <c r="C364" i="120"/>
  <c r="B364" i="120"/>
  <c r="D416" i="120" s="1"/>
  <c r="D363" i="120"/>
  <c r="C363" i="120"/>
  <c r="B363" i="120"/>
  <c r="D362" i="120"/>
  <c r="C362" i="120"/>
  <c r="B362" i="120"/>
  <c r="D414" i="120" s="1"/>
  <c r="D361" i="120"/>
  <c r="C361" i="120"/>
  <c r="B361" i="120"/>
  <c r="D413" i="120" s="1"/>
  <c r="D360" i="120"/>
  <c r="C360" i="120"/>
  <c r="B360" i="120"/>
  <c r="D412" i="120" s="1"/>
  <c r="D359" i="120"/>
  <c r="C359" i="120"/>
  <c r="B359" i="120"/>
  <c r="D358" i="120"/>
  <c r="C358" i="120"/>
  <c r="B358" i="120"/>
  <c r="D410" i="120" s="1"/>
  <c r="D357" i="120"/>
  <c r="C357" i="120"/>
  <c r="B357" i="120"/>
  <c r="D409" i="120" s="1"/>
  <c r="D356" i="120"/>
  <c r="C356" i="120"/>
  <c r="B356" i="120"/>
  <c r="D408" i="120" s="1"/>
  <c r="D355" i="120"/>
  <c r="C355" i="120"/>
  <c r="B355" i="120"/>
  <c r="D354" i="120"/>
  <c r="C354" i="120"/>
  <c r="B354" i="120"/>
  <c r="D406" i="120" s="1"/>
  <c r="D353" i="120"/>
  <c r="C353" i="120"/>
  <c r="B353" i="120"/>
  <c r="D405" i="120" s="1"/>
  <c r="D352" i="120"/>
  <c r="C352" i="120"/>
  <c r="B352" i="120"/>
  <c r="D404" i="120" s="1"/>
  <c r="D351" i="120"/>
  <c r="C351" i="120"/>
  <c r="B351" i="120"/>
  <c r="D350" i="120"/>
  <c r="C350" i="120"/>
  <c r="B350" i="120"/>
  <c r="D402" i="120" s="1"/>
  <c r="D349" i="120"/>
  <c r="C349" i="120"/>
  <c r="B349" i="120"/>
  <c r="D401" i="120" s="1"/>
  <c r="D348" i="120"/>
  <c r="C348" i="120"/>
  <c r="B348" i="120"/>
  <c r="D400" i="120" s="1"/>
  <c r="D347" i="120"/>
  <c r="C347" i="120"/>
  <c r="B347" i="120"/>
  <c r="D346" i="120"/>
  <c r="C346" i="120"/>
  <c r="B346" i="120"/>
  <c r="D398" i="120" s="1"/>
  <c r="D345" i="120"/>
  <c r="C345" i="120"/>
  <c r="B345" i="120"/>
  <c r="D397" i="120" s="1"/>
  <c r="D344" i="120"/>
  <c r="C344" i="120"/>
  <c r="B344" i="120"/>
  <c r="D396" i="120" s="1"/>
  <c r="D343" i="120"/>
  <c r="C343" i="120"/>
  <c r="B343" i="120"/>
  <c r="D342" i="120"/>
  <c r="C342" i="120"/>
  <c r="B342" i="120"/>
  <c r="D394" i="120" s="1"/>
  <c r="D341" i="120"/>
  <c r="C341" i="120"/>
  <c r="B341" i="120"/>
  <c r="D393" i="120" s="1"/>
  <c r="D340" i="120"/>
  <c r="C340" i="120"/>
  <c r="B340" i="120"/>
  <c r="D392" i="120" s="1"/>
  <c r="D339" i="120"/>
  <c r="C339" i="120"/>
  <c r="B339" i="120"/>
  <c r="D338" i="120"/>
  <c r="C338" i="120"/>
  <c r="B338" i="120"/>
  <c r="D390" i="120" s="1"/>
  <c r="D337" i="120"/>
  <c r="C337" i="120"/>
  <c r="B337" i="120"/>
  <c r="D389" i="120" s="1"/>
  <c r="D336" i="120"/>
  <c r="C336" i="120"/>
  <c r="B336" i="120"/>
  <c r="D388" i="120" s="1"/>
  <c r="D335" i="120"/>
  <c r="C335" i="120"/>
  <c r="B335" i="120"/>
  <c r="D334" i="120"/>
  <c r="C334" i="120"/>
  <c r="B334" i="120"/>
  <c r="D386" i="120" s="1"/>
  <c r="D333" i="120"/>
  <c r="C333" i="120"/>
  <c r="B333" i="120"/>
  <c r="D385" i="120" s="1"/>
  <c r="D332" i="120"/>
  <c r="C332" i="120"/>
  <c r="B332" i="120"/>
  <c r="D384" i="120" s="1"/>
  <c r="D331" i="120"/>
  <c r="C331" i="120"/>
  <c r="B331" i="120"/>
  <c r="D330" i="120"/>
  <c r="C330" i="120"/>
  <c r="B330" i="120"/>
  <c r="D382" i="120" s="1"/>
  <c r="D329" i="120"/>
  <c r="C329" i="120"/>
  <c r="B329" i="120"/>
  <c r="D381" i="120" s="1"/>
  <c r="D328" i="120"/>
  <c r="C328" i="120"/>
  <c r="B328" i="120"/>
  <c r="D380" i="120" s="1"/>
  <c r="D312" i="120"/>
  <c r="C312" i="120"/>
  <c r="B312" i="120"/>
  <c r="C416" i="120" s="1"/>
  <c r="D311" i="120"/>
  <c r="C311" i="120"/>
  <c r="B311" i="120"/>
  <c r="C415" i="120" s="1"/>
  <c r="D310" i="120"/>
  <c r="C310" i="120"/>
  <c r="B310" i="120"/>
  <c r="C414" i="120" s="1"/>
  <c r="D309" i="120"/>
  <c r="C309" i="120"/>
  <c r="B309" i="120"/>
  <c r="C413" i="120" s="1"/>
  <c r="D308" i="120"/>
  <c r="C308" i="120"/>
  <c r="B308" i="120"/>
  <c r="C412" i="120" s="1"/>
  <c r="D307" i="120"/>
  <c r="C307" i="120"/>
  <c r="B307" i="120"/>
  <c r="C411" i="120" s="1"/>
  <c r="D306" i="120"/>
  <c r="C306" i="120"/>
  <c r="B306" i="120"/>
  <c r="C410" i="120" s="1"/>
  <c r="D305" i="120"/>
  <c r="C305" i="120"/>
  <c r="B305" i="120"/>
  <c r="C409" i="120" s="1"/>
  <c r="D304" i="120"/>
  <c r="C304" i="120"/>
  <c r="B304" i="120"/>
  <c r="C408" i="120" s="1"/>
  <c r="D303" i="120"/>
  <c r="C303" i="120"/>
  <c r="B303" i="120"/>
  <c r="C407" i="120" s="1"/>
  <c r="D302" i="120"/>
  <c r="C302" i="120"/>
  <c r="B302" i="120"/>
  <c r="C406" i="120" s="1"/>
  <c r="D301" i="120"/>
  <c r="C301" i="120"/>
  <c r="B301" i="120"/>
  <c r="D300" i="120"/>
  <c r="C300" i="120"/>
  <c r="B300" i="120"/>
  <c r="C404" i="120" s="1"/>
  <c r="D299" i="120"/>
  <c r="C299" i="120"/>
  <c r="B299" i="120"/>
  <c r="C403" i="120" s="1"/>
  <c r="D298" i="120"/>
  <c r="C298" i="120"/>
  <c r="B298" i="120"/>
  <c r="C402" i="120" s="1"/>
  <c r="D297" i="120"/>
  <c r="C297" i="120"/>
  <c r="B297" i="120"/>
  <c r="D296" i="120"/>
  <c r="C296" i="120"/>
  <c r="B296" i="120"/>
  <c r="C400" i="120" s="1"/>
  <c r="D295" i="120"/>
  <c r="C295" i="120"/>
  <c r="B295" i="120"/>
  <c r="C399" i="120" s="1"/>
  <c r="D294" i="120"/>
  <c r="C294" i="120"/>
  <c r="B294" i="120"/>
  <c r="C398" i="120" s="1"/>
  <c r="D293" i="120"/>
  <c r="C293" i="120"/>
  <c r="B293" i="120"/>
  <c r="D292" i="120"/>
  <c r="C292" i="120"/>
  <c r="B292" i="120"/>
  <c r="C396" i="120" s="1"/>
  <c r="D291" i="120"/>
  <c r="C291" i="120"/>
  <c r="B291" i="120"/>
  <c r="C395" i="120" s="1"/>
  <c r="D290" i="120"/>
  <c r="C290" i="120"/>
  <c r="B290" i="120"/>
  <c r="C394" i="120" s="1"/>
  <c r="D289" i="120"/>
  <c r="C289" i="120"/>
  <c r="B289" i="120"/>
  <c r="D288" i="120"/>
  <c r="C288" i="120"/>
  <c r="B288" i="120"/>
  <c r="C392" i="120" s="1"/>
  <c r="D287" i="120"/>
  <c r="C287" i="120"/>
  <c r="B287" i="120"/>
  <c r="C391" i="120" s="1"/>
  <c r="D286" i="120"/>
  <c r="C286" i="120"/>
  <c r="B286" i="120"/>
  <c r="C390" i="120" s="1"/>
  <c r="D285" i="120"/>
  <c r="C285" i="120"/>
  <c r="B285" i="120"/>
  <c r="D284" i="120"/>
  <c r="C284" i="120"/>
  <c r="B284" i="120"/>
  <c r="C388" i="120" s="1"/>
  <c r="D283" i="120"/>
  <c r="C283" i="120"/>
  <c r="B283" i="120"/>
  <c r="C387" i="120" s="1"/>
  <c r="D282" i="120"/>
  <c r="C282" i="120"/>
  <c r="B282" i="120"/>
  <c r="C386" i="120" s="1"/>
  <c r="D281" i="120"/>
  <c r="C281" i="120"/>
  <c r="B281" i="120"/>
  <c r="D280" i="120"/>
  <c r="C280" i="120"/>
  <c r="B280" i="120"/>
  <c r="C384" i="120" s="1"/>
  <c r="D279" i="120"/>
  <c r="C279" i="120"/>
  <c r="B279" i="120"/>
  <c r="C383" i="120" s="1"/>
  <c r="D278" i="120"/>
  <c r="C278" i="120"/>
  <c r="B278" i="120"/>
  <c r="C382" i="120" s="1"/>
  <c r="D277" i="120"/>
  <c r="C277" i="120"/>
  <c r="B277" i="120"/>
  <c r="D276" i="120"/>
  <c r="C276" i="120"/>
  <c r="B276" i="120"/>
  <c r="C380" i="120" s="1"/>
  <c r="D260" i="120"/>
  <c r="D588" i="120" s="1"/>
  <c r="C260" i="120"/>
  <c r="B260" i="120"/>
  <c r="D259" i="120"/>
  <c r="C259" i="120"/>
  <c r="B259" i="120"/>
  <c r="B586" i="120" s="1"/>
  <c r="D258" i="120"/>
  <c r="C258" i="120"/>
  <c r="B258" i="120"/>
  <c r="D257" i="120"/>
  <c r="D584" i="120" s="1"/>
  <c r="C257" i="120"/>
  <c r="B257" i="120"/>
  <c r="D256" i="120"/>
  <c r="D583" i="120" s="1"/>
  <c r="C256" i="120"/>
  <c r="C583" i="120" s="1"/>
  <c r="B256" i="120"/>
  <c r="D255" i="120"/>
  <c r="C255" i="120"/>
  <c r="C582" i="120" s="1"/>
  <c r="B255" i="120"/>
  <c r="B582" i="120" s="1"/>
  <c r="D254" i="120"/>
  <c r="C254" i="120"/>
  <c r="B254" i="120"/>
  <c r="B581" i="120" s="1"/>
  <c r="D253" i="120"/>
  <c r="D580" i="120" s="1"/>
  <c r="C253" i="120"/>
  <c r="B253" i="120"/>
  <c r="D252" i="120"/>
  <c r="D579" i="120" s="1"/>
  <c r="C252" i="120"/>
  <c r="C579" i="120" s="1"/>
  <c r="B252" i="120"/>
  <c r="D251" i="120"/>
  <c r="C251" i="120"/>
  <c r="C578" i="120" s="1"/>
  <c r="B251" i="120"/>
  <c r="B578" i="120" s="1"/>
  <c r="D250" i="120"/>
  <c r="C250" i="120"/>
  <c r="B250" i="120"/>
  <c r="B577" i="120" s="1"/>
  <c r="D249" i="120"/>
  <c r="D576" i="120" s="1"/>
  <c r="C249" i="120"/>
  <c r="B249" i="120"/>
  <c r="D248" i="120"/>
  <c r="D575" i="120" s="1"/>
  <c r="C248" i="120"/>
  <c r="C575" i="120" s="1"/>
  <c r="B248" i="120"/>
  <c r="D247" i="120"/>
  <c r="C247" i="120"/>
  <c r="C574" i="120" s="1"/>
  <c r="B247" i="120"/>
  <c r="B574" i="120" s="1"/>
  <c r="D246" i="120"/>
  <c r="C246" i="120"/>
  <c r="B246" i="120"/>
  <c r="B573" i="120" s="1"/>
  <c r="D245" i="120"/>
  <c r="D572" i="120" s="1"/>
  <c r="C245" i="120"/>
  <c r="B245" i="120"/>
  <c r="D244" i="120"/>
  <c r="D571" i="120" s="1"/>
  <c r="C244" i="120"/>
  <c r="C571" i="120" s="1"/>
  <c r="B244" i="120"/>
  <c r="D243" i="120"/>
  <c r="C243" i="120"/>
  <c r="C570" i="120" s="1"/>
  <c r="B243" i="120"/>
  <c r="B570" i="120" s="1"/>
  <c r="D242" i="120"/>
  <c r="C242" i="120"/>
  <c r="B242" i="120"/>
  <c r="B569" i="120" s="1"/>
  <c r="D241" i="120"/>
  <c r="D568" i="120" s="1"/>
  <c r="C241" i="120"/>
  <c r="B241" i="120"/>
  <c r="D240" i="120"/>
  <c r="D567" i="120" s="1"/>
  <c r="C240" i="120"/>
  <c r="C567" i="120" s="1"/>
  <c r="B240" i="120"/>
  <c r="D239" i="120"/>
  <c r="C239" i="120"/>
  <c r="C566" i="120" s="1"/>
  <c r="B239" i="120"/>
  <c r="B566" i="120" s="1"/>
  <c r="D238" i="120"/>
  <c r="C238" i="120"/>
  <c r="B238" i="120"/>
  <c r="B565" i="120" s="1"/>
  <c r="D237" i="120"/>
  <c r="D564" i="120" s="1"/>
  <c r="C237" i="120"/>
  <c r="B237" i="120"/>
  <c r="D236" i="120"/>
  <c r="D563" i="120" s="1"/>
  <c r="C236" i="120"/>
  <c r="C563" i="120" s="1"/>
  <c r="B236" i="120"/>
  <c r="D235" i="120"/>
  <c r="C235" i="120"/>
  <c r="C562" i="120" s="1"/>
  <c r="B235" i="120"/>
  <c r="B562" i="120" s="1"/>
  <c r="D234" i="120"/>
  <c r="C234" i="120"/>
  <c r="B234" i="120"/>
  <c r="B561" i="120" s="1"/>
  <c r="D233" i="120"/>
  <c r="D560" i="120" s="1"/>
  <c r="C233" i="120"/>
  <c r="B233" i="120"/>
  <c r="D232" i="120"/>
  <c r="D559" i="120" s="1"/>
  <c r="C232" i="120"/>
  <c r="C559" i="120" s="1"/>
  <c r="B232" i="120"/>
  <c r="D231" i="120"/>
  <c r="C231" i="120"/>
  <c r="C558" i="120" s="1"/>
  <c r="B231" i="120"/>
  <c r="B558" i="120" s="1"/>
  <c r="D230" i="120"/>
  <c r="C230" i="120"/>
  <c r="B230" i="120"/>
  <c r="B557" i="120" s="1"/>
  <c r="D229" i="120"/>
  <c r="D556" i="120" s="1"/>
  <c r="C229" i="120"/>
  <c r="B229" i="120"/>
  <c r="D228" i="120"/>
  <c r="D555" i="120" s="1"/>
  <c r="C228" i="120"/>
  <c r="C555" i="120" s="1"/>
  <c r="B228" i="120"/>
  <c r="D227" i="120"/>
  <c r="C227" i="120"/>
  <c r="C554" i="120" s="1"/>
  <c r="B227" i="120"/>
  <c r="B554" i="120" s="1"/>
  <c r="D226" i="120"/>
  <c r="C226" i="120"/>
  <c r="B226" i="120"/>
  <c r="B553" i="120" s="1"/>
  <c r="D225" i="120"/>
  <c r="D552" i="120" s="1"/>
  <c r="C225" i="120"/>
  <c r="B225" i="120"/>
  <c r="D224" i="120"/>
  <c r="D551" i="120" s="1"/>
  <c r="C224" i="120"/>
  <c r="C551" i="120" s="1"/>
  <c r="B224" i="120"/>
  <c r="D223" i="120"/>
  <c r="C223" i="120"/>
  <c r="C550" i="120" s="1"/>
  <c r="B223" i="120"/>
  <c r="B550" i="120" s="1"/>
  <c r="D222" i="120"/>
  <c r="C222" i="120"/>
  <c r="B222" i="120"/>
  <c r="B549" i="120" s="1"/>
  <c r="D221" i="120"/>
  <c r="D548" i="120" s="1"/>
  <c r="C221" i="120"/>
  <c r="B221" i="120"/>
  <c r="D220" i="120"/>
  <c r="D547" i="120" s="1"/>
  <c r="C220" i="120"/>
  <c r="C547" i="120" s="1"/>
  <c r="B220" i="120"/>
  <c r="D219" i="120"/>
  <c r="C219" i="120"/>
  <c r="C546" i="120" s="1"/>
  <c r="B219" i="120"/>
  <c r="B546" i="120" s="1"/>
  <c r="D218" i="120"/>
  <c r="C218" i="120"/>
  <c r="B218" i="120"/>
  <c r="B545" i="120" s="1"/>
  <c r="D217" i="120"/>
  <c r="D544" i="120" s="1"/>
  <c r="C217" i="120"/>
  <c r="B217" i="120"/>
  <c r="D216" i="120"/>
  <c r="C216" i="120"/>
  <c r="B216" i="120"/>
  <c r="D200" i="120"/>
  <c r="C200" i="120"/>
  <c r="B200" i="120"/>
  <c r="D199" i="120"/>
  <c r="C199" i="120"/>
  <c r="B199" i="120"/>
  <c r="B530" i="120" s="1"/>
  <c r="D198" i="120"/>
  <c r="D529" i="120" s="1"/>
  <c r="C198" i="120"/>
  <c r="B198" i="120"/>
  <c r="D197" i="120"/>
  <c r="D528" i="120" s="1"/>
  <c r="C197" i="120"/>
  <c r="C528" i="120" s="1"/>
  <c r="B197" i="120"/>
  <c r="D196" i="120"/>
  <c r="C196" i="120"/>
  <c r="C527" i="120" s="1"/>
  <c r="B196" i="120"/>
  <c r="B527" i="120" s="1"/>
  <c r="D195" i="120"/>
  <c r="C195" i="120"/>
  <c r="B195" i="120"/>
  <c r="B526" i="120" s="1"/>
  <c r="D194" i="120"/>
  <c r="D525" i="120" s="1"/>
  <c r="C194" i="120"/>
  <c r="B194" i="120"/>
  <c r="D193" i="120"/>
  <c r="D524" i="120" s="1"/>
  <c r="C193" i="120"/>
  <c r="C524" i="120" s="1"/>
  <c r="B193" i="120"/>
  <c r="D192" i="120"/>
  <c r="C192" i="120"/>
  <c r="C523" i="120" s="1"/>
  <c r="B192" i="120"/>
  <c r="B523" i="120" s="1"/>
  <c r="D191" i="120"/>
  <c r="C191" i="120"/>
  <c r="B191" i="120"/>
  <c r="B522" i="120" s="1"/>
  <c r="D190" i="120"/>
  <c r="D521" i="120" s="1"/>
  <c r="C190" i="120"/>
  <c r="B190" i="120"/>
  <c r="D189" i="120"/>
  <c r="D520" i="120" s="1"/>
  <c r="C189" i="120"/>
  <c r="C520" i="120" s="1"/>
  <c r="B189" i="120"/>
  <c r="D188" i="120"/>
  <c r="C188" i="120"/>
  <c r="C519" i="120" s="1"/>
  <c r="B188" i="120"/>
  <c r="B519" i="120" s="1"/>
  <c r="D187" i="120"/>
  <c r="C187" i="120"/>
  <c r="B187" i="120"/>
  <c r="B518" i="120" s="1"/>
  <c r="D186" i="120"/>
  <c r="D517" i="120" s="1"/>
  <c r="C186" i="120"/>
  <c r="B186" i="120"/>
  <c r="D185" i="120"/>
  <c r="D516" i="120" s="1"/>
  <c r="C185" i="120"/>
  <c r="C516" i="120" s="1"/>
  <c r="B185" i="120"/>
  <c r="D184" i="120"/>
  <c r="C184" i="120"/>
  <c r="C515" i="120" s="1"/>
  <c r="B184" i="120"/>
  <c r="B515" i="120" s="1"/>
  <c r="D183" i="120"/>
  <c r="C183" i="120"/>
  <c r="B183" i="120"/>
  <c r="B514" i="120" s="1"/>
  <c r="D182" i="120"/>
  <c r="D513" i="120" s="1"/>
  <c r="C182" i="120"/>
  <c r="B182" i="120"/>
  <c r="D181" i="120"/>
  <c r="D512" i="120" s="1"/>
  <c r="C181" i="120"/>
  <c r="C512" i="120" s="1"/>
  <c r="B181" i="120"/>
  <c r="D180" i="120"/>
  <c r="C180" i="120"/>
  <c r="C511" i="120" s="1"/>
  <c r="B180" i="120"/>
  <c r="B511" i="120" s="1"/>
  <c r="D179" i="120"/>
  <c r="C179" i="120"/>
  <c r="B179" i="120"/>
  <c r="B510" i="120" s="1"/>
  <c r="D178" i="120"/>
  <c r="D509" i="120" s="1"/>
  <c r="C178" i="120"/>
  <c r="B178" i="120"/>
  <c r="D177" i="120"/>
  <c r="D508" i="120" s="1"/>
  <c r="C177" i="120"/>
  <c r="C508" i="120" s="1"/>
  <c r="B177" i="120"/>
  <c r="D176" i="120"/>
  <c r="C176" i="120"/>
  <c r="C507" i="120" s="1"/>
  <c r="B176" i="120"/>
  <c r="B507" i="120" s="1"/>
  <c r="D175" i="120"/>
  <c r="C175" i="120"/>
  <c r="B175" i="120"/>
  <c r="B506" i="120" s="1"/>
  <c r="D174" i="120"/>
  <c r="D505" i="120" s="1"/>
  <c r="C174" i="120"/>
  <c r="B174" i="120"/>
  <c r="D173" i="120"/>
  <c r="D504" i="120" s="1"/>
  <c r="C173" i="120"/>
  <c r="C504" i="120" s="1"/>
  <c r="B173" i="120"/>
  <c r="D172" i="120"/>
  <c r="C172" i="120"/>
  <c r="C503" i="120" s="1"/>
  <c r="B172" i="120"/>
  <c r="B503" i="120" s="1"/>
  <c r="D171" i="120"/>
  <c r="C171" i="120"/>
  <c r="B171" i="120"/>
  <c r="B502" i="120" s="1"/>
  <c r="D170" i="120"/>
  <c r="D501" i="120" s="1"/>
  <c r="C170" i="120"/>
  <c r="B170" i="120"/>
  <c r="D169" i="120"/>
  <c r="D500" i="120" s="1"/>
  <c r="C169" i="120"/>
  <c r="C500" i="120" s="1"/>
  <c r="B169" i="120"/>
  <c r="D168" i="120"/>
  <c r="C168" i="120"/>
  <c r="C499" i="120" s="1"/>
  <c r="B168" i="120"/>
  <c r="B499" i="120" s="1"/>
  <c r="D167" i="120"/>
  <c r="C167" i="120"/>
  <c r="B167" i="120"/>
  <c r="B498" i="120" s="1"/>
  <c r="D166" i="120"/>
  <c r="D497" i="120" s="1"/>
  <c r="C166" i="120"/>
  <c r="B166" i="120"/>
  <c r="D165" i="120"/>
  <c r="D496" i="120" s="1"/>
  <c r="C165" i="120"/>
  <c r="C496" i="120" s="1"/>
  <c r="B165" i="120"/>
  <c r="D164" i="120"/>
  <c r="C164" i="120"/>
  <c r="C495" i="120" s="1"/>
  <c r="B164" i="120"/>
  <c r="B495" i="120" s="1"/>
  <c r="D163" i="120"/>
  <c r="C163" i="120"/>
  <c r="B163" i="120"/>
  <c r="B494" i="120" s="1"/>
  <c r="D162" i="120"/>
  <c r="D493" i="120" s="1"/>
  <c r="C162" i="120"/>
  <c r="B162" i="120"/>
  <c r="D161" i="120"/>
  <c r="D492" i="120" s="1"/>
  <c r="C161" i="120"/>
  <c r="C492" i="120" s="1"/>
  <c r="B161" i="120"/>
  <c r="D160" i="120"/>
  <c r="C160" i="120"/>
  <c r="C491" i="120" s="1"/>
  <c r="B160" i="120"/>
  <c r="B491" i="120" s="1"/>
  <c r="D159" i="120"/>
  <c r="C159" i="120"/>
  <c r="B159" i="120"/>
  <c r="B490" i="120" s="1"/>
  <c r="D158" i="120"/>
  <c r="D489" i="120" s="1"/>
  <c r="C158" i="120"/>
  <c r="B158" i="120"/>
  <c r="D157" i="120"/>
  <c r="D488" i="120" s="1"/>
  <c r="C157" i="120"/>
  <c r="C488" i="120" s="1"/>
  <c r="B157" i="120"/>
  <c r="D156" i="120"/>
  <c r="C156" i="120"/>
  <c r="B156" i="120"/>
  <c r="E146" i="120"/>
  <c r="E145" i="120"/>
  <c r="E144" i="120"/>
  <c r="E143" i="120"/>
  <c r="E142" i="120"/>
  <c r="E141" i="120"/>
  <c r="E140" i="120"/>
  <c r="D140" i="120"/>
  <c r="C140" i="120"/>
  <c r="B140" i="120"/>
  <c r="E139" i="120"/>
  <c r="D139" i="120"/>
  <c r="C139" i="120"/>
  <c r="B139" i="120"/>
  <c r="E138" i="120"/>
  <c r="D138" i="120"/>
  <c r="C138" i="120"/>
  <c r="B138" i="120"/>
  <c r="E137" i="120"/>
  <c r="D137" i="120"/>
  <c r="C137" i="120"/>
  <c r="B137" i="120"/>
  <c r="E136" i="120"/>
  <c r="D136" i="120"/>
  <c r="C136" i="120"/>
  <c r="B136" i="120"/>
  <c r="E135" i="120"/>
  <c r="D135" i="120"/>
  <c r="C135" i="120"/>
  <c r="B135" i="120"/>
  <c r="E134" i="120"/>
  <c r="D134" i="120"/>
  <c r="C134" i="120"/>
  <c r="B134" i="120"/>
  <c r="E133" i="120"/>
  <c r="D133" i="120"/>
  <c r="C133" i="120"/>
  <c r="B133" i="120"/>
  <c r="E132" i="120"/>
  <c r="D132" i="120"/>
  <c r="C132" i="120"/>
  <c r="B132" i="120"/>
  <c r="E131" i="120"/>
  <c r="D131" i="120"/>
  <c r="C131" i="120"/>
  <c r="B131" i="120"/>
  <c r="E130" i="120"/>
  <c r="D130" i="120"/>
  <c r="C130" i="120"/>
  <c r="B130" i="120"/>
  <c r="E129" i="120"/>
  <c r="D129" i="120"/>
  <c r="C129" i="120"/>
  <c r="B129" i="120"/>
  <c r="E128" i="120"/>
  <c r="D128" i="120"/>
  <c r="C128" i="120"/>
  <c r="B128" i="120"/>
  <c r="E127" i="120"/>
  <c r="D127" i="120"/>
  <c r="C127" i="120"/>
  <c r="B127" i="120"/>
  <c r="E126" i="120"/>
  <c r="D126" i="120"/>
  <c r="C126" i="120"/>
  <c r="B126" i="120"/>
  <c r="E125" i="120"/>
  <c r="D125" i="120"/>
  <c r="C125" i="120"/>
  <c r="B125" i="120"/>
  <c r="E124" i="120"/>
  <c r="D124" i="120"/>
  <c r="C124" i="120"/>
  <c r="B124" i="120"/>
  <c r="E123" i="120"/>
  <c r="D123" i="120"/>
  <c r="C123" i="120"/>
  <c r="B123" i="120"/>
  <c r="E122" i="120"/>
  <c r="D122" i="120"/>
  <c r="C122" i="120"/>
  <c r="B122" i="120"/>
  <c r="E121" i="120"/>
  <c r="D121" i="120"/>
  <c r="C121" i="120"/>
  <c r="B121" i="120"/>
  <c r="E120" i="120"/>
  <c r="D120" i="120"/>
  <c r="C120" i="120"/>
  <c r="B120" i="120"/>
  <c r="E119" i="120"/>
  <c r="D119" i="120"/>
  <c r="C119" i="120"/>
  <c r="B119" i="120"/>
  <c r="E118" i="120"/>
  <c r="D118" i="120"/>
  <c r="C118" i="120"/>
  <c r="B118" i="120"/>
  <c r="E117" i="120"/>
  <c r="D117" i="120"/>
  <c r="C117" i="120"/>
  <c r="B117" i="120"/>
  <c r="E116" i="120"/>
  <c r="D116" i="120"/>
  <c r="C116" i="120"/>
  <c r="B116" i="120"/>
  <c r="E115" i="120"/>
  <c r="D115" i="120"/>
  <c r="C115" i="120"/>
  <c r="B115" i="120"/>
  <c r="E114" i="120"/>
  <c r="D114" i="120"/>
  <c r="C114" i="120"/>
  <c r="B114" i="120"/>
  <c r="E113" i="120"/>
  <c r="D113" i="120"/>
  <c r="C113" i="120"/>
  <c r="B113" i="120"/>
  <c r="E112" i="120"/>
  <c r="D112" i="120"/>
  <c r="C112" i="120"/>
  <c r="B112" i="120"/>
  <c r="E111" i="120"/>
  <c r="D111" i="120"/>
  <c r="C111" i="120"/>
  <c r="B111" i="120"/>
  <c r="E110" i="120"/>
  <c r="D110" i="120"/>
  <c r="C110" i="120"/>
  <c r="B110" i="120"/>
  <c r="D109" i="120"/>
  <c r="C109" i="120"/>
  <c r="B109" i="120"/>
  <c r="D108" i="120"/>
  <c r="C108" i="120"/>
  <c r="B108" i="120"/>
  <c r="D107" i="120"/>
  <c r="C107" i="120"/>
  <c r="B107" i="120"/>
  <c r="D106" i="120"/>
  <c r="C106" i="120"/>
  <c r="B106" i="120"/>
  <c r="E105" i="120"/>
  <c r="D105" i="120"/>
  <c r="C105" i="120"/>
  <c r="B105" i="120"/>
  <c r="E104" i="120"/>
  <c r="D104" i="120"/>
  <c r="C104" i="120"/>
  <c r="B104" i="120"/>
  <c r="E103" i="120"/>
  <c r="D103" i="120"/>
  <c r="C103" i="120"/>
  <c r="B103" i="120"/>
  <c r="E102" i="120"/>
  <c r="D102" i="120"/>
  <c r="C102" i="120"/>
  <c r="B102" i="120"/>
  <c r="E101" i="120"/>
  <c r="D101" i="120"/>
  <c r="C101" i="120"/>
  <c r="B101" i="120"/>
  <c r="E100" i="120"/>
  <c r="D100" i="120"/>
  <c r="C100" i="120"/>
  <c r="B100" i="120"/>
  <c r="E99" i="120"/>
  <c r="D99" i="120"/>
  <c r="C99" i="120"/>
  <c r="B99" i="120"/>
  <c r="E98" i="120"/>
  <c r="D98" i="120"/>
  <c r="C98" i="120"/>
  <c r="B98" i="120"/>
  <c r="E97" i="120"/>
  <c r="D97" i="120"/>
  <c r="C97" i="120"/>
  <c r="B97" i="120"/>
  <c r="E96" i="120"/>
  <c r="D96" i="120"/>
  <c r="C96" i="120"/>
  <c r="B96" i="120"/>
  <c r="E86" i="120"/>
  <c r="E85" i="120"/>
  <c r="E84" i="120"/>
  <c r="E83" i="120"/>
  <c r="E82" i="120"/>
  <c r="E81" i="120"/>
  <c r="D80" i="120"/>
  <c r="C80" i="120"/>
  <c r="B80" i="120"/>
  <c r="D79" i="120"/>
  <c r="C79" i="120"/>
  <c r="B79" i="120"/>
  <c r="B474" i="120" s="1"/>
  <c r="D78" i="120"/>
  <c r="C78" i="120"/>
  <c r="B78" i="120"/>
  <c r="D77" i="120"/>
  <c r="C77" i="120"/>
  <c r="B77" i="120"/>
  <c r="B472" i="120" s="1"/>
  <c r="D76" i="120"/>
  <c r="C76" i="120"/>
  <c r="B76" i="120"/>
  <c r="B471" i="120" s="1"/>
  <c r="D75" i="120"/>
  <c r="C75" i="120"/>
  <c r="B75" i="120"/>
  <c r="B470" i="120" s="1"/>
  <c r="D74" i="120"/>
  <c r="C74" i="120"/>
  <c r="B74" i="120"/>
  <c r="D73" i="120"/>
  <c r="C73" i="120"/>
  <c r="B73" i="120"/>
  <c r="B468" i="120" s="1"/>
  <c r="D72" i="120"/>
  <c r="C72" i="120"/>
  <c r="B72" i="120"/>
  <c r="B467" i="120" s="1"/>
  <c r="D71" i="120"/>
  <c r="C71" i="120"/>
  <c r="B71" i="120"/>
  <c r="B466" i="120" s="1"/>
  <c r="D70" i="120"/>
  <c r="D465" i="120" s="1"/>
  <c r="C70" i="120"/>
  <c r="B70" i="120"/>
  <c r="D69" i="120"/>
  <c r="D464" i="120" s="1"/>
  <c r="C69" i="120"/>
  <c r="B69" i="120"/>
  <c r="B464" i="120" s="1"/>
  <c r="D68" i="120"/>
  <c r="C68" i="120"/>
  <c r="B68" i="120"/>
  <c r="B463" i="120" s="1"/>
  <c r="D67" i="120"/>
  <c r="D462" i="120" s="1"/>
  <c r="C67" i="120"/>
  <c r="B67" i="120"/>
  <c r="B462" i="120" s="1"/>
  <c r="D66" i="120"/>
  <c r="D461" i="120" s="1"/>
  <c r="C66" i="120"/>
  <c r="B66" i="120"/>
  <c r="D65" i="120"/>
  <c r="D460" i="120" s="1"/>
  <c r="C65" i="120"/>
  <c r="B65" i="120"/>
  <c r="B460" i="120" s="1"/>
  <c r="D64" i="120"/>
  <c r="C64" i="120"/>
  <c r="B64" i="120"/>
  <c r="B459" i="120" s="1"/>
  <c r="D63" i="120"/>
  <c r="D458" i="120" s="1"/>
  <c r="C63" i="120"/>
  <c r="B63" i="120"/>
  <c r="B458" i="120" s="1"/>
  <c r="D62" i="120"/>
  <c r="D457" i="120" s="1"/>
  <c r="C62" i="120"/>
  <c r="B62" i="120"/>
  <c r="D61" i="120"/>
  <c r="D456" i="120" s="1"/>
  <c r="C61" i="120"/>
  <c r="B61" i="120"/>
  <c r="B456" i="120" s="1"/>
  <c r="D60" i="120"/>
  <c r="C60" i="120"/>
  <c r="B60" i="120"/>
  <c r="B455" i="120" s="1"/>
  <c r="D59" i="120"/>
  <c r="D454" i="120" s="1"/>
  <c r="C59" i="120"/>
  <c r="B59" i="120"/>
  <c r="B454" i="120" s="1"/>
  <c r="D58" i="120"/>
  <c r="D453" i="120" s="1"/>
  <c r="C58" i="120"/>
  <c r="B58" i="120"/>
  <c r="D57" i="120"/>
  <c r="D452" i="120" s="1"/>
  <c r="C57" i="120"/>
  <c r="B57" i="120"/>
  <c r="B452" i="120" s="1"/>
  <c r="D56" i="120"/>
  <c r="C56" i="120"/>
  <c r="B56" i="120"/>
  <c r="B451" i="120" s="1"/>
  <c r="D55" i="120"/>
  <c r="D450" i="120" s="1"/>
  <c r="C55" i="120"/>
  <c r="B55" i="120"/>
  <c r="B450" i="120" s="1"/>
  <c r="D54" i="120"/>
  <c r="D449" i="120" s="1"/>
  <c r="C54" i="120"/>
  <c r="E54" i="120" s="1"/>
  <c r="B54" i="120"/>
  <c r="D53" i="120"/>
  <c r="D448" i="120" s="1"/>
  <c r="C53" i="120"/>
  <c r="B53" i="120"/>
  <c r="B448" i="120" s="1"/>
  <c r="D52" i="120"/>
  <c r="C52" i="120"/>
  <c r="B52" i="120"/>
  <c r="B447" i="120" s="1"/>
  <c r="D51" i="120"/>
  <c r="D446" i="120" s="1"/>
  <c r="C51" i="120"/>
  <c r="B51" i="120"/>
  <c r="B446" i="120" s="1"/>
  <c r="D50" i="120"/>
  <c r="D445" i="120" s="1"/>
  <c r="C50" i="120"/>
  <c r="B50" i="120"/>
  <c r="D49" i="120"/>
  <c r="D444" i="120" s="1"/>
  <c r="C49" i="120"/>
  <c r="B49" i="120"/>
  <c r="B444" i="120" s="1"/>
  <c r="D48" i="120"/>
  <c r="C48" i="120"/>
  <c r="B48" i="120"/>
  <c r="B443" i="120" s="1"/>
  <c r="D47" i="120"/>
  <c r="D442" i="120" s="1"/>
  <c r="C47" i="120"/>
  <c r="B47" i="120"/>
  <c r="B442" i="120" s="1"/>
  <c r="D46" i="120"/>
  <c r="D441" i="120" s="1"/>
  <c r="C46" i="120"/>
  <c r="B46" i="120"/>
  <c r="D45" i="120"/>
  <c r="D440" i="120" s="1"/>
  <c r="C45" i="120"/>
  <c r="B45" i="120"/>
  <c r="B440" i="120" s="1"/>
  <c r="D44" i="120"/>
  <c r="C44" i="120"/>
  <c r="B44" i="120"/>
  <c r="B439" i="120" s="1"/>
  <c r="D43" i="120"/>
  <c r="D438" i="120" s="1"/>
  <c r="C43" i="120"/>
  <c r="B43" i="120"/>
  <c r="B438" i="120" s="1"/>
  <c r="D42" i="120"/>
  <c r="D437" i="120" s="1"/>
  <c r="C42" i="120"/>
  <c r="B42" i="120"/>
  <c r="D41" i="120"/>
  <c r="D436" i="120" s="1"/>
  <c r="C41" i="120"/>
  <c r="B41" i="120"/>
  <c r="B436" i="120" s="1"/>
  <c r="D40" i="120"/>
  <c r="C40" i="120"/>
  <c r="B40" i="120"/>
  <c r="B435" i="120" s="1"/>
  <c r="D39" i="120"/>
  <c r="D434" i="120" s="1"/>
  <c r="C39" i="120"/>
  <c r="B39" i="120"/>
  <c r="B434" i="120" s="1"/>
  <c r="D38" i="120"/>
  <c r="D433" i="120" s="1"/>
  <c r="C38" i="120"/>
  <c r="E38" i="120" s="1"/>
  <c r="B38" i="120"/>
  <c r="D37" i="120"/>
  <c r="D432" i="120" s="1"/>
  <c r="C37" i="120"/>
  <c r="B37" i="120"/>
  <c r="B432" i="120" s="1"/>
  <c r="D36" i="120"/>
  <c r="C36" i="120"/>
  <c r="E36" i="120" s="1"/>
  <c r="B36" i="120"/>
  <c r="E686" i="119"/>
  <c r="D686" i="119"/>
  <c r="C686" i="119"/>
  <c r="B686" i="119" s="1"/>
  <c r="E685" i="119"/>
  <c r="D685" i="119"/>
  <c r="C685" i="119"/>
  <c r="B684" i="119"/>
  <c r="E683" i="119"/>
  <c r="D683" i="119"/>
  <c r="C683" i="119"/>
  <c r="B683" i="119"/>
  <c r="E682" i="119"/>
  <c r="E684" i="119" s="1"/>
  <c r="D682" i="119"/>
  <c r="D684" i="119" s="1"/>
  <c r="C682" i="119"/>
  <c r="C684" i="119" s="1"/>
  <c r="B682" i="119"/>
  <c r="E680" i="119"/>
  <c r="D680" i="119"/>
  <c r="C680" i="119"/>
  <c r="E679" i="119"/>
  <c r="D679" i="119"/>
  <c r="D676" i="119" s="1"/>
  <c r="D678" i="119" s="1"/>
  <c r="C679" i="119"/>
  <c r="B679" i="119" s="1"/>
  <c r="B678" i="119"/>
  <c r="E677" i="119"/>
  <c r="D677" i="119"/>
  <c r="C677" i="119"/>
  <c r="B677" i="119"/>
  <c r="E676" i="119"/>
  <c r="E678" i="119" s="1"/>
  <c r="C676" i="119"/>
  <c r="C678" i="119" s="1"/>
  <c r="B676" i="119"/>
  <c r="E674" i="119"/>
  <c r="D674" i="119"/>
  <c r="C674" i="119"/>
  <c r="B674" i="119" s="1"/>
  <c r="E673" i="119"/>
  <c r="D673" i="119"/>
  <c r="C673" i="119"/>
  <c r="B672" i="119"/>
  <c r="E671" i="119"/>
  <c r="D671" i="119"/>
  <c r="C671" i="119"/>
  <c r="B671" i="119"/>
  <c r="E670" i="119"/>
  <c r="E672" i="119" s="1"/>
  <c r="D670" i="119"/>
  <c r="D672" i="119" s="1"/>
  <c r="C670" i="119"/>
  <c r="C672" i="119" s="1"/>
  <c r="B670" i="119"/>
  <c r="E668" i="119"/>
  <c r="D668" i="119"/>
  <c r="C668" i="119"/>
  <c r="E667" i="119"/>
  <c r="D667" i="119"/>
  <c r="D664" i="119" s="1"/>
  <c r="D666" i="119" s="1"/>
  <c r="C667" i="119"/>
  <c r="B666" i="119"/>
  <c r="E665" i="119"/>
  <c r="D665" i="119"/>
  <c r="C665" i="119"/>
  <c r="B665" i="119"/>
  <c r="E664" i="119"/>
  <c r="E666" i="119" s="1"/>
  <c r="C664" i="119"/>
  <c r="C666" i="119" s="1"/>
  <c r="B664" i="119"/>
  <c r="E662" i="119"/>
  <c r="D662" i="119"/>
  <c r="C662" i="119"/>
  <c r="B662" i="119" s="1"/>
  <c r="E661" i="119"/>
  <c r="D661" i="119"/>
  <c r="C661" i="119"/>
  <c r="B660" i="119"/>
  <c r="E659" i="119"/>
  <c r="D659" i="119"/>
  <c r="C659" i="119"/>
  <c r="B659" i="119"/>
  <c r="E658" i="119"/>
  <c r="E660" i="119" s="1"/>
  <c r="D658" i="119"/>
  <c r="D660" i="119" s="1"/>
  <c r="C658" i="119"/>
  <c r="C660" i="119" s="1"/>
  <c r="B658" i="119"/>
  <c r="E656" i="119"/>
  <c r="D656" i="119"/>
  <c r="C656" i="119"/>
  <c r="E655" i="119"/>
  <c r="D655" i="119"/>
  <c r="D652" i="119" s="1"/>
  <c r="D654" i="119" s="1"/>
  <c r="C655" i="119"/>
  <c r="B654" i="119"/>
  <c r="E653" i="119"/>
  <c r="D653" i="119"/>
  <c r="C653" i="119"/>
  <c r="B653" i="119"/>
  <c r="E652" i="119"/>
  <c r="E654" i="119" s="1"/>
  <c r="C652" i="119"/>
  <c r="C654" i="119" s="1"/>
  <c r="B652" i="119"/>
  <c r="D593" i="119"/>
  <c r="C593" i="119"/>
  <c r="B593" i="119"/>
  <c r="D592" i="119"/>
  <c r="C592" i="119"/>
  <c r="B592" i="119"/>
  <c r="D591" i="119"/>
  <c r="C591" i="119"/>
  <c r="B591" i="119"/>
  <c r="D590" i="119"/>
  <c r="C590" i="119"/>
  <c r="B590" i="119"/>
  <c r="D589" i="119"/>
  <c r="C589" i="119"/>
  <c r="B589" i="119"/>
  <c r="D537" i="119"/>
  <c r="C537" i="119"/>
  <c r="B537" i="119"/>
  <c r="D536" i="119"/>
  <c r="C536" i="119"/>
  <c r="B536" i="119"/>
  <c r="D535" i="119"/>
  <c r="C535" i="119"/>
  <c r="B535" i="119"/>
  <c r="D534" i="119"/>
  <c r="C534" i="119"/>
  <c r="B534" i="119"/>
  <c r="D533" i="119"/>
  <c r="C533" i="119"/>
  <c r="B533" i="119"/>
  <c r="D481" i="119"/>
  <c r="C481" i="119"/>
  <c r="B481" i="119"/>
  <c r="D480" i="119"/>
  <c r="C480" i="119"/>
  <c r="B480" i="119"/>
  <c r="D479" i="119"/>
  <c r="C479" i="119"/>
  <c r="B479" i="119"/>
  <c r="D478" i="119"/>
  <c r="C478" i="119"/>
  <c r="B478" i="119"/>
  <c r="D477" i="119"/>
  <c r="C477" i="119"/>
  <c r="B477" i="119"/>
  <c r="D422" i="119"/>
  <c r="C422" i="119"/>
  <c r="D421" i="119"/>
  <c r="C421" i="119"/>
  <c r="D420" i="119"/>
  <c r="C420" i="119"/>
  <c r="D419" i="119"/>
  <c r="C419" i="119"/>
  <c r="D418" i="119"/>
  <c r="C418" i="119"/>
  <c r="D417" i="119"/>
  <c r="C417" i="119"/>
  <c r="B416" i="119"/>
  <c r="B415" i="119"/>
  <c r="B414" i="119"/>
  <c r="B413" i="119"/>
  <c r="B412" i="119"/>
  <c r="B411" i="119"/>
  <c r="B410" i="119"/>
  <c r="B409" i="119"/>
  <c r="B408" i="119"/>
  <c r="B407" i="119"/>
  <c r="B406" i="119"/>
  <c r="B405" i="119"/>
  <c r="B404" i="119"/>
  <c r="B403" i="119"/>
  <c r="B402" i="119"/>
  <c r="B401" i="119"/>
  <c r="B400" i="119"/>
  <c r="B399" i="119"/>
  <c r="B398" i="119"/>
  <c r="B397" i="119"/>
  <c r="B396" i="119"/>
  <c r="B395" i="119"/>
  <c r="B394" i="119"/>
  <c r="B393" i="119"/>
  <c r="B392" i="119"/>
  <c r="B391" i="119"/>
  <c r="B390" i="119"/>
  <c r="B389" i="119"/>
  <c r="B388" i="119"/>
  <c r="B387" i="119"/>
  <c r="B386" i="119"/>
  <c r="B385" i="119"/>
  <c r="B384" i="119"/>
  <c r="B383" i="119"/>
  <c r="B382" i="119"/>
  <c r="B381" i="119"/>
  <c r="B380" i="119"/>
  <c r="D364" i="119"/>
  <c r="C364" i="119"/>
  <c r="B364" i="119"/>
  <c r="D416" i="119" s="1"/>
  <c r="D363" i="119"/>
  <c r="C363" i="119"/>
  <c r="B363" i="119"/>
  <c r="D415" i="119" s="1"/>
  <c r="D362" i="119"/>
  <c r="C362" i="119"/>
  <c r="B362" i="119"/>
  <c r="D414" i="119" s="1"/>
  <c r="D361" i="119"/>
  <c r="C361" i="119"/>
  <c r="B361" i="119"/>
  <c r="D413" i="119" s="1"/>
  <c r="D360" i="119"/>
  <c r="C360" i="119"/>
  <c r="B360" i="119"/>
  <c r="D412" i="119" s="1"/>
  <c r="D359" i="119"/>
  <c r="C359" i="119"/>
  <c r="B359" i="119"/>
  <c r="D411" i="119" s="1"/>
  <c r="D358" i="119"/>
  <c r="C358" i="119"/>
  <c r="B358" i="119"/>
  <c r="D410" i="119" s="1"/>
  <c r="D357" i="119"/>
  <c r="C357" i="119"/>
  <c r="B357" i="119"/>
  <c r="D409" i="119" s="1"/>
  <c r="D356" i="119"/>
  <c r="C356" i="119"/>
  <c r="B356" i="119"/>
  <c r="D408" i="119" s="1"/>
  <c r="D355" i="119"/>
  <c r="C355" i="119"/>
  <c r="B355" i="119"/>
  <c r="D407" i="119" s="1"/>
  <c r="D354" i="119"/>
  <c r="C354" i="119"/>
  <c r="B354" i="119"/>
  <c r="D406" i="119" s="1"/>
  <c r="D353" i="119"/>
  <c r="C353" i="119"/>
  <c r="B353" i="119"/>
  <c r="D405" i="119" s="1"/>
  <c r="D352" i="119"/>
  <c r="C352" i="119"/>
  <c r="B352" i="119"/>
  <c r="D404" i="119" s="1"/>
  <c r="D351" i="119"/>
  <c r="C351" i="119"/>
  <c r="B351" i="119"/>
  <c r="D403" i="119" s="1"/>
  <c r="D350" i="119"/>
  <c r="C350" i="119"/>
  <c r="B350" i="119"/>
  <c r="D402" i="119" s="1"/>
  <c r="D349" i="119"/>
  <c r="C349" i="119"/>
  <c r="B349" i="119"/>
  <c r="D401" i="119" s="1"/>
  <c r="D348" i="119"/>
  <c r="C348" i="119"/>
  <c r="B348" i="119"/>
  <c r="D400" i="119" s="1"/>
  <c r="D347" i="119"/>
  <c r="C347" i="119"/>
  <c r="B347" i="119"/>
  <c r="D399" i="119" s="1"/>
  <c r="D346" i="119"/>
  <c r="C346" i="119"/>
  <c r="B346" i="119"/>
  <c r="D398" i="119" s="1"/>
  <c r="D345" i="119"/>
  <c r="C345" i="119"/>
  <c r="B345" i="119"/>
  <c r="D397" i="119" s="1"/>
  <c r="D344" i="119"/>
  <c r="C344" i="119"/>
  <c r="B344" i="119"/>
  <c r="D396" i="119" s="1"/>
  <c r="D343" i="119"/>
  <c r="C343" i="119"/>
  <c r="B343" i="119"/>
  <c r="D395" i="119" s="1"/>
  <c r="D342" i="119"/>
  <c r="C342" i="119"/>
  <c r="B342" i="119"/>
  <c r="D394" i="119" s="1"/>
  <c r="D341" i="119"/>
  <c r="C341" i="119"/>
  <c r="B341" i="119"/>
  <c r="D393" i="119" s="1"/>
  <c r="D340" i="119"/>
  <c r="C340" i="119"/>
  <c r="B340" i="119"/>
  <c r="D392" i="119" s="1"/>
  <c r="D339" i="119"/>
  <c r="C339" i="119"/>
  <c r="B339" i="119"/>
  <c r="D391" i="119" s="1"/>
  <c r="D338" i="119"/>
  <c r="C338" i="119"/>
  <c r="B338" i="119"/>
  <c r="D390" i="119" s="1"/>
  <c r="D337" i="119"/>
  <c r="C337" i="119"/>
  <c r="B337" i="119"/>
  <c r="D389" i="119" s="1"/>
  <c r="D336" i="119"/>
  <c r="C336" i="119"/>
  <c r="B336" i="119"/>
  <c r="D388" i="119" s="1"/>
  <c r="D335" i="119"/>
  <c r="C335" i="119"/>
  <c r="B335" i="119"/>
  <c r="D387" i="119" s="1"/>
  <c r="D334" i="119"/>
  <c r="C334" i="119"/>
  <c r="B334" i="119"/>
  <c r="D386" i="119" s="1"/>
  <c r="D333" i="119"/>
  <c r="C333" i="119"/>
  <c r="B333" i="119"/>
  <c r="D385" i="119" s="1"/>
  <c r="D332" i="119"/>
  <c r="C332" i="119"/>
  <c r="B332" i="119"/>
  <c r="D384" i="119" s="1"/>
  <c r="D331" i="119"/>
  <c r="C331" i="119"/>
  <c r="B331" i="119"/>
  <c r="D383" i="119" s="1"/>
  <c r="D330" i="119"/>
  <c r="C330" i="119"/>
  <c r="B330" i="119"/>
  <c r="D382" i="119" s="1"/>
  <c r="D329" i="119"/>
  <c r="C329" i="119"/>
  <c r="B329" i="119"/>
  <c r="D381" i="119" s="1"/>
  <c r="D328" i="119"/>
  <c r="C328" i="119"/>
  <c r="B328" i="119"/>
  <c r="D380" i="119" s="1"/>
  <c r="D312" i="119"/>
  <c r="C312" i="119"/>
  <c r="B312" i="119"/>
  <c r="C416" i="119" s="1"/>
  <c r="D311" i="119"/>
  <c r="C311" i="119"/>
  <c r="B311" i="119"/>
  <c r="C415" i="119" s="1"/>
  <c r="D310" i="119"/>
  <c r="C310" i="119"/>
  <c r="B310" i="119"/>
  <c r="C414" i="119" s="1"/>
  <c r="D309" i="119"/>
  <c r="C309" i="119"/>
  <c r="B309" i="119"/>
  <c r="C413" i="119" s="1"/>
  <c r="D308" i="119"/>
  <c r="C308" i="119"/>
  <c r="B308" i="119"/>
  <c r="C412" i="119" s="1"/>
  <c r="D307" i="119"/>
  <c r="C307" i="119"/>
  <c r="B307" i="119"/>
  <c r="C411" i="119" s="1"/>
  <c r="D306" i="119"/>
  <c r="C306" i="119"/>
  <c r="B306" i="119"/>
  <c r="C410" i="119" s="1"/>
  <c r="D305" i="119"/>
  <c r="C305" i="119"/>
  <c r="B305" i="119"/>
  <c r="C409" i="119" s="1"/>
  <c r="D304" i="119"/>
  <c r="C304" i="119"/>
  <c r="B304" i="119"/>
  <c r="C408" i="119" s="1"/>
  <c r="D303" i="119"/>
  <c r="C303" i="119"/>
  <c r="B303" i="119"/>
  <c r="C407" i="119" s="1"/>
  <c r="D302" i="119"/>
  <c r="C302" i="119"/>
  <c r="B302" i="119"/>
  <c r="C406" i="119" s="1"/>
  <c r="D301" i="119"/>
  <c r="C301" i="119"/>
  <c r="B301" i="119"/>
  <c r="C405" i="119" s="1"/>
  <c r="D300" i="119"/>
  <c r="C300" i="119"/>
  <c r="B300" i="119"/>
  <c r="C404" i="119" s="1"/>
  <c r="D299" i="119"/>
  <c r="C299" i="119"/>
  <c r="B299" i="119"/>
  <c r="C403" i="119" s="1"/>
  <c r="D298" i="119"/>
  <c r="C298" i="119"/>
  <c r="B298" i="119"/>
  <c r="C402" i="119" s="1"/>
  <c r="D297" i="119"/>
  <c r="C297" i="119"/>
  <c r="B297" i="119"/>
  <c r="C401" i="119" s="1"/>
  <c r="D296" i="119"/>
  <c r="C296" i="119"/>
  <c r="B296" i="119"/>
  <c r="C400" i="119" s="1"/>
  <c r="D295" i="119"/>
  <c r="C295" i="119"/>
  <c r="B295" i="119"/>
  <c r="C399" i="119" s="1"/>
  <c r="D294" i="119"/>
  <c r="C294" i="119"/>
  <c r="B294" i="119"/>
  <c r="C398" i="119" s="1"/>
  <c r="D293" i="119"/>
  <c r="C293" i="119"/>
  <c r="B293" i="119"/>
  <c r="C397" i="119" s="1"/>
  <c r="D292" i="119"/>
  <c r="C292" i="119"/>
  <c r="B292" i="119"/>
  <c r="C396" i="119" s="1"/>
  <c r="D291" i="119"/>
  <c r="C291" i="119"/>
  <c r="B291" i="119"/>
  <c r="C395" i="119" s="1"/>
  <c r="D290" i="119"/>
  <c r="C290" i="119"/>
  <c r="B290" i="119"/>
  <c r="C394" i="119" s="1"/>
  <c r="D289" i="119"/>
  <c r="C289" i="119"/>
  <c r="B289" i="119"/>
  <c r="C393" i="119" s="1"/>
  <c r="D288" i="119"/>
  <c r="C288" i="119"/>
  <c r="B288" i="119"/>
  <c r="C392" i="119" s="1"/>
  <c r="D287" i="119"/>
  <c r="C287" i="119"/>
  <c r="B287" i="119"/>
  <c r="C391" i="119" s="1"/>
  <c r="D286" i="119"/>
  <c r="C286" i="119"/>
  <c r="B286" i="119"/>
  <c r="C390" i="119" s="1"/>
  <c r="D285" i="119"/>
  <c r="C285" i="119"/>
  <c r="B285" i="119"/>
  <c r="C389" i="119" s="1"/>
  <c r="D284" i="119"/>
  <c r="C284" i="119"/>
  <c r="B284" i="119"/>
  <c r="C388" i="119" s="1"/>
  <c r="D283" i="119"/>
  <c r="C283" i="119"/>
  <c r="B283" i="119"/>
  <c r="C387" i="119" s="1"/>
  <c r="D282" i="119"/>
  <c r="C282" i="119"/>
  <c r="B282" i="119"/>
  <c r="C386" i="119" s="1"/>
  <c r="D281" i="119"/>
  <c r="C281" i="119"/>
  <c r="B281" i="119"/>
  <c r="C385" i="119" s="1"/>
  <c r="D280" i="119"/>
  <c r="C280" i="119"/>
  <c r="B280" i="119"/>
  <c r="C384" i="119" s="1"/>
  <c r="D279" i="119"/>
  <c r="C279" i="119"/>
  <c r="B279" i="119"/>
  <c r="C383" i="119" s="1"/>
  <c r="D278" i="119"/>
  <c r="C278" i="119"/>
  <c r="B278" i="119"/>
  <c r="C382" i="119" s="1"/>
  <c r="D277" i="119"/>
  <c r="C277" i="119"/>
  <c r="B277" i="119"/>
  <c r="C381" i="119" s="1"/>
  <c r="D276" i="119"/>
  <c r="C276" i="119"/>
  <c r="B276" i="119"/>
  <c r="C380" i="119" s="1"/>
  <c r="D260" i="119"/>
  <c r="C260" i="119"/>
  <c r="B260" i="119"/>
  <c r="D259" i="119"/>
  <c r="D586" i="119" s="1"/>
  <c r="C259" i="119"/>
  <c r="B259" i="119"/>
  <c r="D258" i="119"/>
  <c r="D585" i="119" s="1"/>
  <c r="C258" i="119"/>
  <c r="C585" i="119" s="1"/>
  <c r="B258" i="119"/>
  <c r="D257" i="119"/>
  <c r="C257" i="119"/>
  <c r="C584" i="119" s="1"/>
  <c r="B257" i="119"/>
  <c r="B584" i="119" s="1"/>
  <c r="D256" i="119"/>
  <c r="C256" i="119"/>
  <c r="B256" i="119"/>
  <c r="B583" i="119" s="1"/>
  <c r="D255" i="119"/>
  <c r="D582" i="119" s="1"/>
  <c r="C255" i="119"/>
  <c r="B255" i="119"/>
  <c r="D254" i="119"/>
  <c r="D581" i="119" s="1"/>
  <c r="C254" i="119"/>
  <c r="C581" i="119" s="1"/>
  <c r="B254" i="119"/>
  <c r="D253" i="119"/>
  <c r="C253" i="119"/>
  <c r="C580" i="119" s="1"/>
  <c r="B253" i="119"/>
  <c r="B580" i="119" s="1"/>
  <c r="D252" i="119"/>
  <c r="C252" i="119"/>
  <c r="B252" i="119"/>
  <c r="B579" i="119" s="1"/>
  <c r="D251" i="119"/>
  <c r="D578" i="119" s="1"/>
  <c r="C251" i="119"/>
  <c r="B251" i="119"/>
  <c r="D250" i="119"/>
  <c r="D577" i="119" s="1"/>
  <c r="C250" i="119"/>
  <c r="C577" i="119" s="1"/>
  <c r="B250" i="119"/>
  <c r="D249" i="119"/>
  <c r="C249" i="119"/>
  <c r="C576" i="119" s="1"/>
  <c r="B249" i="119"/>
  <c r="B576" i="119" s="1"/>
  <c r="D248" i="119"/>
  <c r="C248" i="119"/>
  <c r="B248" i="119"/>
  <c r="B575" i="119" s="1"/>
  <c r="D247" i="119"/>
  <c r="D574" i="119" s="1"/>
  <c r="C247" i="119"/>
  <c r="B247" i="119"/>
  <c r="D246" i="119"/>
  <c r="D573" i="119" s="1"/>
  <c r="C246" i="119"/>
  <c r="C573" i="119" s="1"/>
  <c r="B246" i="119"/>
  <c r="D245" i="119"/>
  <c r="C245" i="119"/>
  <c r="C572" i="119" s="1"/>
  <c r="B245" i="119"/>
  <c r="B572" i="119" s="1"/>
  <c r="D244" i="119"/>
  <c r="C244" i="119"/>
  <c r="B244" i="119"/>
  <c r="B571" i="119" s="1"/>
  <c r="D243" i="119"/>
  <c r="D570" i="119" s="1"/>
  <c r="C243" i="119"/>
  <c r="B243" i="119"/>
  <c r="D242" i="119"/>
  <c r="D569" i="119" s="1"/>
  <c r="C242" i="119"/>
  <c r="C569" i="119" s="1"/>
  <c r="B242" i="119"/>
  <c r="D241" i="119"/>
  <c r="C241" i="119"/>
  <c r="C568" i="119" s="1"/>
  <c r="B241" i="119"/>
  <c r="B568" i="119" s="1"/>
  <c r="D240" i="119"/>
  <c r="C240" i="119"/>
  <c r="B240" i="119"/>
  <c r="B567" i="119" s="1"/>
  <c r="D239" i="119"/>
  <c r="D566" i="119" s="1"/>
  <c r="C239" i="119"/>
  <c r="B239" i="119"/>
  <c r="D238" i="119"/>
  <c r="D565" i="119" s="1"/>
  <c r="C238" i="119"/>
  <c r="B238" i="119"/>
  <c r="D237" i="119"/>
  <c r="C237" i="119"/>
  <c r="C564" i="119" s="1"/>
  <c r="B237" i="119"/>
  <c r="D236" i="119"/>
  <c r="C236" i="119"/>
  <c r="B236" i="119"/>
  <c r="B563" i="119" s="1"/>
  <c r="D235" i="119"/>
  <c r="C235" i="119"/>
  <c r="B235" i="119"/>
  <c r="D234" i="119"/>
  <c r="D561" i="119" s="1"/>
  <c r="C234" i="119"/>
  <c r="B234" i="119"/>
  <c r="D233" i="119"/>
  <c r="C233" i="119"/>
  <c r="C560" i="119" s="1"/>
  <c r="B233" i="119"/>
  <c r="D232" i="119"/>
  <c r="C232" i="119"/>
  <c r="B232" i="119"/>
  <c r="B559" i="119" s="1"/>
  <c r="D231" i="119"/>
  <c r="C231" i="119"/>
  <c r="B231" i="119"/>
  <c r="D230" i="119"/>
  <c r="D557" i="119" s="1"/>
  <c r="C230" i="119"/>
  <c r="B230" i="119"/>
  <c r="D229" i="119"/>
  <c r="C229" i="119"/>
  <c r="C556" i="119" s="1"/>
  <c r="B229" i="119"/>
  <c r="D228" i="119"/>
  <c r="C228" i="119"/>
  <c r="B228" i="119"/>
  <c r="B555" i="119" s="1"/>
  <c r="D227" i="119"/>
  <c r="C227" i="119"/>
  <c r="B227" i="119"/>
  <c r="D226" i="119"/>
  <c r="D553" i="119" s="1"/>
  <c r="C226" i="119"/>
  <c r="B226" i="119"/>
  <c r="D225" i="119"/>
  <c r="C225" i="119"/>
  <c r="C552" i="119" s="1"/>
  <c r="B225" i="119"/>
  <c r="D224" i="119"/>
  <c r="C224" i="119"/>
  <c r="B224" i="119"/>
  <c r="B551" i="119" s="1"/>
  <c r="D223" i="119"/>
  <c r="C223" i="119"/>
  <c r="B223" i="119"/>
  <c r="D222" i="119"/>
  <c r="D549" i="119" s="1"/>
  <c r="C222" i="119"/>
  <c r="C549" i="119" s="1"/>
  <c r="B222" i="119"/>
  <c r="D221" i="119"/>
  <c r="C221" i="119"/>
  <c r="C548" i="119" s="1"/>
  <c r="B221" i="119"/>
  <c r="B548" i="119" s="1"/>
  <c r="D220" i="119"/>
  <c r="C220" i="119"/>
  <c r="B220" i="119"/>
  <c r="B547" i="119" s="1"/>
  <c r="D219" i="119"/>
  <c r="D546" i="119" s="1"/>
  <c r="C219" i="119"/>
  <c r="B219" i="119"/>
  <c r="D218" i="119"/>
  <c r="D545" i="119" s="1"/>
  <c r="C218" i="119"/>
  <c r="C545" i="119" s="1"/>
  <c r="B218" i="119"/>
  <c r="D217" i="119"/>
  <c r="C217" i="119"/>
  <c r="C544" i="119" s="1"/>
  <c r="B217" i="119"/>
  <c r="D216" i="119"/>
  <c r="C216" i="119"/>
  <c r="B216" i="119"/>
  <c r="D200" i="119"/>
  <c r="C200" i="119"/>
  <c r="B200" i="119"/>
  <c r="D199" i="119"/>
  <c r="D530" i="119" s="1"/>
  <c r="C199" i="119"/>
  <c r="C530" i="119" s="1"/>
  <c r="B199" i="119"/>
  <c r="D198" i="119"/>
  <c r="C198" i="119"/>
  <c r="C529" i="119" s="1"/>
  <c r="B198" i="119"/>
  <c r="D197" i="119"/>
  <c r="C197" i="119"/>
  <c r="B197" i="119"/>
  <c r="B528" i="119" s="1"/>
  <c r="D196" i="119"/>
  <c r="C196" i="119"/>
  <c r="B196" i="119"/>
  <c r="D195" i="119"/>
  <c r="D526" i="119" s="1"/>
  <c r="C195" i="119"/>
  <c r="B195" i="119"/>
  <c r="D194" i="119"/>
  <c r="C194" i="119"/>
  <c r="C525" i="119" s="1"/>
  <c r="B194" i="119"/>
  <c r="D193" i="119"/>
  <c r="C193" i="119"/>
  <c r="B193" i="119"/>
  <c r="B524" i="119" s="1"/>
  <c r="D192" i="119"/>
  <c r="C192" i="119"/>
  <c r="B192" i="119"/>
  <c r="D191" i="119"/>
  <c r="D522" i="119" s="1"/>
  <c r="C191" i="119"/>
  <c r="B191" i="119"/>
  <c r="D190" i="119"/>
  <c r="C190" i="119"/>
  <c r="C521" i="119" s="1"/>
  <c r="B190" i="119"/>
  <c r="D189" i="119"/>
  <c r="C189" i="119"/>
  <c r="B189" i="119"/>
  <c r="B520" i="119" s="1"/>
  <c r="D188" i="119"/>
  <c r="C188" i="119"/>
  <c r="B188" i="119"/>
  <c r="D187" i="119"/>
  <c r="D518" i="119" s="1"/>
  <c r="C187" i="119"/>
  <c r="B187" i="119"/>
  <c r="D186" i="119"/>
  <c r="C186" i="119"/>
  <c r="C517" i="119" s="1"/>
  <c r="B186" i="119"/>
  <c r="D185" i="119"/>
  <c r="C185" i="119"/>
  <c r="B185" i="119"/>
  <c r="B516" i="119" s="1"/>
  <c r="D184" i="119"/>
  <c r="C184" i="119"/>
  <c r="B184" i="119"/>
  <c r="D183" i="119"/>
  <c r="D514" i="119" s="1"/>
  <c r="C183" i="119"/>
  <c r="B183" i="119"/>
  <c r="D182" i="119"/>
  <c r="C182" i="119"/>
  <c r="C513" i="119" s="1"/>
  <c r="B182" i="119"/>
  <c r="D181" i="119"/>
  <c r="C181" i="119"/>
  <c r="B181" i="119"/>
  <c r="B512" i="119" s="1"/>
  <c r="D180" i="119"/>
  <c r="C180" i="119"/>
  <c r="B180" i="119"/>
  <c r="D179" i="119"/>
  <c r="D510" i="119" s="1"/>
  <c r="C179" i="119"/>
  <c r="C510" i="119" s="1"/>
  <c r="B179" i="119"/>
  <c r="D178" i="119"/>
  <c r="C178" i="119"/>
  <c r="C509" i="119" s="1"/>
  <c r="B178" i="119"/>
  <c r="B509" i="119" s="1"/>
  <c r="D177" i="119"/>
  <c r="C177" i="119"/>
  <c r="B177" i="119"/>
  <c r="B508" i="119" s="1"/>
  <c r="D176" i="119"/>
  <c r="D507" i="119" s="1"/>
  <c r="C176" i="119"/>
  <c r="B176" i="119"/>
  <c r="D175" i="119"/>
  <c r="D506" i="119" s="1"/>
  <c r="C175" i="119"/>
  <c r="C506" i="119" s="1"/>
  <c r="B175" i="119"/>
  <c r="D174" i="119"/>
  <c r="C174" i="119"/>
  <c r="C505" i="119" s="1"/>
  <c r="B174" i="119"/>
  <c r="D173" i="119"/>
  <c r="C173" i="119"/>
  <c r="B173" i="119"/>
  <c r="B504" i="119" s="1"/>
  <c r="D172" i="119"/>
  <c r="C172" i="119"/>
  <c r="B172" i="119"/>
  <c r="D171" i="119"/>
  <c r="D502" i="119" s="1"/>
  <c r="C171" i="119"/>
  <c r="B171" i="119"/>
  <c r="D170" i="119"/>
  <c r="C170" i="119"/>
  <c r="C501" i="119" s="1"/>
  <c r="B170" i="119"/>
  <c r="D169" i="119"/>
  <c r="C169" i="119"/>
  <c r="B169" i="119"/>
  <c r="B500" i="119" s="1"/>
  <c r="D168" i="119"/>
  <c r="C168" i="119"/>
  <c r="B168" i="119"/>
  <c r="D167" i="119"/>
  <c r="D498" i="119" s="1"/>
  <c r="C167" i="119"/>
  <c r="B167" i="119"/>
  <c r="D166" i="119"/>
  <c r="C166" i="119"/>
  <c r="C497" i="119" s="1"/>
  <c r="B166" i="119"/>
  <c r="D165" i="119"/>
  <c r="C165" i="119"/>
  <c r="B165" i="119"/>
  <c r="B496" i="119" s="1"/>
  <c r="D164" i="119"/>
  <c r="C164" i="119"/>
  <c r="B164" i="119"/>
  <c r="D163" i="119"/>
  <c r="D494" i="119" s="1"/>
  <c r="C163" i="119"/>
  <c r="B163" i="119"/>
  <c r="D162" i="119"/>
  <c r="C162" i="119"/>
  <c r="C493" i="119" s="1"/>
  <c r="B162" i="119"/>
  <c r="D161" i="119"/>
  <c r="C161" i="119"/>
  <c r="B161" i="119"/>
  <c r="B492" i="119" s="1"/>
  <c r="D160" i="119"/>
  <c r="C160" i="119"/>
  <c r="B160" i="119"/>
  <c r="D159" i="119"/>
  <c r="D490" i="119" s="1"/>
  <c r="C159" i="119"/>
  <c r="B159" i="119"/>
  <c r="D158" i="119"/>
  <c r="C158" i="119"/>
  <c r="C489" i="119" s="1"/>
  <c r="B158" i="119"/>
  <c r="D157" i="119"/>
  <c r="C157" i="119"/>
  <c r="B157" i="119"/>
  <c r="B488" i="119" s="1"/>
  <c r="D156" i="119"/>
  <c r="C156" i="119"/>
  <c r="B156" i="119"/>
  <c r="E146" i="119"/>
  <c r="E145" i="119"/>
  <c r="E144" i="119"/>
  <c r="E143" i="119"/>
  <c r="E142" i="119"/>
  <c r="E141" i="119"/>
  <c r="D140" i="119"/>
  <c r="C140" i="119"/>
  <c r="E140" i="119" s="1"/>
  <c r="B140" i="119"/>
  <c r="D139" i="119"/>
  <c r="C139" i="119"/>
  <c r="E139" i="119" s="1"/>
  <c r="B139" i="119"/>
  <c r="D138" i="119"/>
  <c r="C138" i="119"/>
  <c r="E138" i="119" s="1"/>
  <c r="B138" i="119"/>
  <c r="D137" i="119"/>
  <c r="C137" i="119"/>
  <c r="E137" i="119" s="1"/>
  <c r="B137" i="119"/>
  <c r="D136" i="119"/>
  <c r="C136" i="119"/>
  <c r="E136" i="119" s="1"/>
  <c r="B136" i="119"/>
  <c r="D135" i="119"/>
  <c r="C135" i="119"/>
  <c r="E135" i="119" s="1"/>
  <c r="B135" i="119"/>
  <c r="D134" i="119"/>
  <c r="C134" i="119"/>
  <c r="E134" i="119" s="1"/>
  <c r="B134" i="119"/>
  <c r="D133" i="119"/>
  <c r="C133" i="119"/>
  <c r="E133" i="119" s="1"/>
  <c r="B133" i="119"/>
  <c r="D132" i="119"/>
  <c r="C132" i="119"/>
  <c r="E132" i="119" s="1"/>
  <c r="B132" i="119"/>
  <c r="D131" i="119"/>
  <c r="C131" i="119"/>
  <c r="E131" i="119" s="1"/>
  <c r="B131" i="119"/>
  <c r="D130" i="119"/>
  <c r="C130" i="119"/>
  <c r="E130" i="119" s="1"/>
  <c r="B130" i="119"/>
  <c r="D129" i="119"/>
  <c r="C129" i="119"/>
  <c r="E129" i="119" s="1"/>
  <c r="B129" i="119"/>
  <c r="D128" i="119"/>
  <c r="C128" i="119"/>
  <c r="E128" i="119" s="1"/>
  <c r="B128" i="119"/>
  <c r="D127" i="119"/>
  <c r="C127" i="119"/>
  <c r="E127" i="119" s="1"/>
  <c r="B127" i="119"/>
  <c r="D126" i="119"/>
  <c r="C126" i="119"/>
  <c r="E126" i="119" s="1"/>
  <c r="B126" i="119"/>
  <c r="D125" i="119"/>
  <c r="C125" i="119"/>
  <c r="E125" i="119" s="1"/>
  <c r="B125" i="119"/>
  <c r="D124" i="119"/>
  <c r="C124" i="119"/>
  <c r="E124" i="119" s="1"/>
  <c r="B124" i="119"/>
  <c r="D123" i="119"/>
  <c r="C123" i="119"/>
  <c r="E123" i="119" s="1"/>
  <c r="B123" i="119"/>
  <c r="D122" i="119"/>
  <c r="C122" i="119"/>
  <c r="E122" i="119" s="1"/>
  <c r="B122" i="119"/>
  <c r="D121" i="119"/>
  <c r="C121" i="119"/>
  <c r="E121" i="119" s="1"/>
  <c r="B121" i="119"/>
  <c r="D120" i="119"/>
  <c r="C120" i="119"/>
  <c r="E120" i="119" s="1"/>
  <c r="B120" i="119"/>
  <c r="D119" i="119"/>
  <c r="C119" i="119"/>
  <c r="E119" i="119" s="1"/>
  <c r="B119" i="119"/>
  <c r="D118" i="119"/>
  <c r="C118" i="119"/>
  <c r="E118" i="119" s="1"/>
  <c r="B118" i="119"/>
  <c r="D117" i="119"/>
  <c r="C117" i="119"/>
  <c r="E117" i="119" s="1"/>
  <c r="B117" i="119"/>
  <c r="D116" i="119"/>
  <c r="C116" i="119"/>
  <c r="E116" i="119" s="1"/>
  <c r="B116" i="119"/>
  <c r="D115" i="119"/>
  <c r="C115" i="119"/>
  <c r="E115" i="119" s="1"/>
  <c r="B115" i="119"/>
  <c r="D114" i="119"/>
  <c r="C114" i="119"/>
  <c r="E114" i="119" s="1"/>
  <c r="B114" i="119"/>
  <c r="D113" i="119"/>
  <c r="C113" i="119"/>
  <c r="E113" i="119" s="1"/>
  <c r="B113" i="119"/>
  <c r="D112" i="119"/>
  <c r="C112" i="119"/>
  <c r="E112" i="119" s="1"/>
  <c r="B112" i="119"/>
  <c r="D111" i="119"/>
  <c r="C111" i="119"/>
  <c r="E111" i="119" s="1"/>
  <c r="B111" i="119"/>
  <c r="D110" i="119"/>
  <c r="C110" i="119"/>
  <c r="E110" i="119" s="1"/>
  <c r="B110" i="119"/>
  <c r="D109" i="119"/>
  <c r="C109" i="119"/>
  <c r="B109" i="119"/>
  <c r="D108" i="119"/>
  <c r="C108" i="119"/>
  <c r="B108" i="119"/>
  <c r="D107" i="119"/>
  <c r="C107" i="119"/>
  <c r="B107" i="119"/>
  <c r="D106" i="119"/>
  <c r="C106" i="119"/>
  <c r="B106" i="119"/>
  <c r="D105" i="119"/>
  <c r="C105" i="119"/>
  <c r="E105" i="119" s="1"/>
  <c r="B105" i="119"/>
  <c r="D104" i="119"/>
  <c r="C104" i="119"/>
  <c r="E104" i="119" s="1"/>
  <c r="B104" i="119"/>
  <c r="D103" i="119"/>
  <c r="C103" i="119"/>
  <c r="E103" i="119" s="1"/>
  <c r="B103" i="119"/>
  <c r="D102" i="119"/>
  <c r="C102" i="119"/>
  <c r="E102" i="119" s="1"/>
  <c r="B102" i="119"/>
  <c r="D101" i="119"/>
  <c r="C101" i="119"/>
  <c r="E101" i="119" s="1"/>
  <c r="B101" i="119"/>
  <c r="D100" i="119"/>
  <c r="C100" i="119"/>
  <c r="E100" i="119" s="1"/>
  <c r="B100" i="119"/>
  <c r="D99" i="119"/>
  <c r="C99" i="119"/>
  <c r="E99" i="119" s="1"/>
  <c r="B99" i="119"/>
  <c r="D98" i="119"/>
  <c r="C98" i="119"/>
  <c r="E98" i="119" s="1"/>
  <c r="B98" i="119"/>
  <c r="D97" i="119"/>
  <c r="C97" i="119"/>
  <c r="E97" i="119" s="1"/>
  <c r="B97" i="119"/>
  <c r="D96" i="119"/>
  <c r="C96" i="119"/>
  <c r="E96" i="119" s="1"/>
  <c r="B96" i="119"/>
  <c r="E86" i="119"/>
  <c r="E85" i="119"/>
  <c r="E84" i="119"/>
  <c r="E83" i="119"/>
  <c r="E82" i="119"/>
  <c r="E81" i="119"/>
  <c r="E80" i="119"/>
  <c r="D80" i="119"/>
  <c r="C80" i="119"/>
  <c r="B80" i="119"/>
  <c r="E79" i="119"/>
  <c r="D79" i="119"/>
  <c r="C79" i="119"/>
  <c r="B79" i="119"/>
  <c r="E78" i="119"/>
  <c r="D78" i="119"/>
  <c r="C78" i="119"/>
  <c r="B78" i="119"/>
  <c r="E77" i="119"/>
  <c r="D77" i="119"/>
  <c r="C77" i="119"/>
  <c r="B77" i="119"/>
  <c r="E76" i="119"/>
  <c r="D76" i="119"/>
  <c r="C76" i="119"/>
  <c r="B76" i="119"/>
  <c r="E75" i="119"/>
  <c r="D75" i="119"/>
  <c r="C75" i="119"/>
  <c r="B75" i="119"/>
  <c r="E74" i="119"/>
  <c r="D74" i="119"/>
  <c r="C74" i="119"/>
  <c r="B74" i="119"/>
  <c r="E73" i="119"/>
  <c r="D73" i="119"/>
  <c r="C73" i="119"/>
  <c r="B73" i="119"/>
  <c r="E72" i="119"/>
  <c r="D72" i="119"/>
  <c r="C72" i="119"/>
  <c r="B72" i="119"/>
  <c r="E71" i="119"/>
  <c r="D71" i="119"/>
  <c r="C71" i="119"/>
  <c r="B71" i="119"/>
  <c r="E70" i="119"/>
  <c r="D70" i="119"/>
  <c r="C70" i="119"/>
  <c r="B70" i="119"/>
  <c r="E69" i="119"/>
  <c r="D69" i="119"/>
  <c r="C69" i="119"/>
  <c r="B69" i="119"/>
  <c r="E68" i="119"/>
  <c r="D68" i="119"/>
  <c r="C68" i="119"/>
  <c r="B68" i="119"/>
  <c r="E67" i="119"/>
  <c r="D67" i="119"/>
  <c r="C67" i="119"/>
  <c r="B67" i="119"/>
  <c r="D66" i="119"/>
  <c r="C66" i="119"/>
  <c r="B66" i="119"/>
  <c r="D65" i="119"/>
  <c r="C65" i="119"/>
  <c r="B65" i="119"/>
  <c r="D64" i="119"/>
  <c r="C64" i="119"/>
  <c r="B64" i="119"/>
  <c r="D63" i="119"/>
  <c r="C63" i="119"/>
  <c r="B63" i="119"/>
  <c r="D62" i="119"/>
  <c r="C62" i="119"/>
  <c r="B62" i="119"/>
  <c r="D61" i="119"/>
  <c r="C61" i="119"/>
  <c r="B61" i="119"/>
  <c r="D60" i="119"/>
  <c r="C60" i="119"/>
  <c r="B60" i="119"/>
  <c r="D59" i="119"/>
  <c r="C59" i="119"/>
  <c r="B59" i="119"/>
  <c r="D58" i="119"/>
  <c r="C58" i="119"/>
  <c r="B58" i="119"/>
  <c r="D57" i="119"/>
  <c r="D452" i="119" s="1"/>
  <c r="C57" i="119"/>
  <c r="B57" i="119"/>
  <c r="D56" i="119"/>
  <c r="D451" i="119" s="1"/>
  <c r="C56" i="119"/>
  <c r="B56" i="119"/>
  <c r="D55" i="119"/>
  <c r="C55" i="119"/>
  <c r="B55" i="119"/>
  <c r="D54" i="119"/>
  <c r="E54" i="119" s="1"/>
  <c r="C54" i="119"/>
  <c r="B54" i="119"/>
  <c r="D53" i="119"/>
  <c r="D448" i="119" s="1"/>
  <c r="C53" i="119"/>
  <c r="B53" i="119"/>
  <c r="D52" i="119"/>
  <c r="C52" i="119"/>
  <c r="B52" i="119"/>
  <c r="D51" i="119"/>
  <c r="D446" i="119" s="1"/>
  <c r="C51" i="119"/>
  <c r="B51" i="119"/>
  <c r="D50" i="119"/>
  <c r="C50" i="119"/>
  <c r="B50" i="119"/>
  <c r="D49" i="119"/>
  <c r="D444" i="119" s="1"/>
  <c r="C49" i="119"/>
  <c r="B49" i="119"/>
  <c r="D48" i="119"/>
  <c r="C48" i="119"/>
  <c r="B48" i="119"/>
  <c r="D47" i="119"/>
  <c r="C47" i="119"/>
  <c r="B47" i="119"/>
  <c r="D46" i="119"/>
  <c r="D441" i="119" s="1"/>
  <c r="C46" i="119"/>
  <c r="B46" i="119"/>
  <c r="D45" i="119"/>
  <c r="E45" i="119" s="1"/>
  <c r="C45" i="119"/>
  <c r="B45" i="119"/>
  <c r="D44" i="119"/>
  <c r="C44" i="119"/>
  <c r="B44" i="119"/>
  <c r="D43" i="119"/>
  <c r="D438" i="119" s="1"/>
  <c r="C43" i="119"/>
  <c r="B43" i="119"/>
  <c r="D42" i="119"/>
  <c r="C42" i="119"/>
  <c r="B42" i="119"/>
  <c r="D41" i="119"/>
  <c r="C41" i="119"/>
  <c r="B41" i="119"/>
  <c r="D40" i="119"/>
  <c r="D435" i="119" s="1"/>
  <c r="C40" i="119"/>
  <c r="B40" i="119"/>
  <c r="D39" i="119"/>
  <c r="D434" i="119" s="1"/>
  <c r="C39" i="119"/>
  <c r="B39" i="119"/>
  <c r="D38" i="119"/>
  <c r="E38" i="119" s="1"/>
  <c r="C38" i="119"/>
  <c r="B38" i="119"/>
  <c r="D37" i="119"/>
  <c r="D432" i="119" s="1"/>
  <c r="C37" i="119"/>
  <c r="B37" i="119"/>
  <c r="D36" i="119"/>
  <c r="E36" i="119" s="1"/>
  <c r="C36" i="119"/>
  <c r="B36" i="119"/>
  <c r="F666" i="116"/>
  <c r="F665" i="116"/>
  <c r="F664" i="116"/>
  <c r="F663" i="116"/>
  <c r="F662" i="116"/>
  <c r="B239" i="116"/>
  <c r="B238" i="116"/>
  <c r="K30" i="114"/>
  <c r="J30" i="114"/>
  <c r="I30" i="114"/>
  <c r="H30" i="114"/>
  <c r="G30" i="114"/>
  <c r="F30" i="114"/>
  <c r="E30" i="114"/>
  <c r="D30" i="114"/>
  <c r="C30" i="114"/>
  <c r="B29" i="114"/>
  <c r="B28" i="114"/>
  <c r="B27" i="114"/>
  <c r="B24" i="114"/>
  <c r="B23" i="114"/>
  <c r="B20" i="114"/>
  <c r="B19" i="114"/>
  <c r="B30" i="114" s="1"/>
  <c r="J14" i="114"/>
  <c r="G14" i="114"/>
  <c r="F14" i="114"/>
  <c r="E14" i="114"/>
  <c r="B14" i="114"/>
  <c r="G13" i="114"/>
  <c r="F13" i="114"/>
  <c r="E13" i="114"/>
  <c r="H12" i="114"/>
  <c r="G12" i="114"/>
  <c r="F12" i="114"/>
  <c r="E12" i="114"/>
  <c r="D12" i="114"/>
  <c r="C12" i="114"/>
  <c r="B12" i="114"/>
  <c r="C11" i="114"/>
  <c r="B11" i="114"/>
  <c r="G10" i="114"/>
  <c r="F10" i="114"/>
  <c r="E10" i="114"/>
  <c r="D10" i="114"/>
  <c r="C10" i="114"/>
  <c r="B10" i="114"/>
  <c r="J9" i="114"/>
  <c r="G9" i="114"/>
  <c r="F9" i="114"/>
  <c r="E9" i="114"/>
  <c r="D9" i="114"/>
  <c r="B9" i="114"/>
  <c r="J8" i="114"/>
  <c r="G8" i="114"/>
  <c r="F8" i="114"/>
  <c r="F15" i="114" s="1"/>
  <c r="E8" i="114"/>
  <c r="D8" i="114"/>
  <c r="C8" i="114"/>
  <c r="B8" i="114"/>
  <c r="B15" i="114" s="1"/>
  <c r="G7" i="114"/>
  <c r="F7" i="114"/>
  <c r="E7" i="114"/>
  <c r="D7" i="114"/>
  <c r="C7" i="114"/>
  <c r="B7" i="114"/>
  <c r="J6" i="114"/>
  <c r="I6" i="114"/>
  <c r="G6" i="114"/>
  <c r="F6" i="114"/>
  <c r="E6" i="114"/>
  <c r="D6" i="114"/>
  <c r="C6" i="114"/>
  <c r="B6" i="114"/>
  <c r="J5" i="114"/>
  <c r="J15" i="114" s="1"/>
  <c r="I5" i="114"/>
  <c r="G5" i="114"/>
  <c r="F5" i="114"/>
  <c r="E5" i="114"/>
  <c r="D5" i="114"/>
  <c r="C5" i="114"/>
  <c r="J4" i="114"/>
  <c r="I4" i="114"/>
  <c r="I15" i="114" s="1"/>
  <c r="H4" i="114"/>
  <c r="H15" i="114" s="1"/>
  <c r="G4" i="114"/>
  <c r="G15" i="114" s="1"/>
  <c r="F4" i="114"/>
  <c r="E4" i="114"/>
  <c r="E15" i="114" s="1"/>
  <c r="D4" i="114"/>
  <c r="D15" i="114" s="1"/>
  <c r="C4" i="114"/>
  <c r="C15" i="114" s="1"/>
  <c r="B4" i="114"/>
  <c r="E66" i="120" l="1"/>
  <c r="C461" i="120"/>
  <c r="C473" i="120"/>
  <c r="E78" i="120"/>
  <c r="B531" i="120"/>
  <c r="B532" i="120"/>
  <c r="D490" i="120"/>
  <c r="C432" i="120"/>
  <c r="E37" i="120"/>
  <c r="C436" i="120"/>
  <c r="E41" i="120"/>
  <c r="C440" i="120"/>
  <c r="E45" i="120"/>
  <c r="C444" i="120"/>
  <c r="E49" i="120"/>
  <c r="C448" i="120"/>
  <c r="E53" i="120"/>
  <c r="C452" i="120"/>
  <c r="E57" i="120"/>
  <c r="C456" i="120"/>
  <c r="E61" i="120"/>
  <c r="C460" i="120"/>
  <c r="E65" i="120"/>
  <c r="C464" i="120"/>
  <c r="E69" i="120"/>
  <c r="C468" i="120"/>
  <c r="E73" i="120"/>
  <c r="C472" i="120"/>
  <c r="E77" i="120"/>
  <c r="B475" i="120"/>
  <c r="B476" i="120"/>
  <c r="C449" i="120"/>
  <c r="C501" i="120"/>
  <c r="C437" i="120"/>
  <c r="E42" i="120"/>
  <c r="E46" i="120"/>
  <c r="C441" i="120"/>
  <c r="C453" i="120"/>
  <c r="E58" i="120"/>
  <c r="E62" i="120"/>
  <c r="C457" i="120"/>
  <c r="C469" i="120"/>
  <c r="E74" i="120"/>
  <c r="C588" i="120"/>
  <c r="C587" i="120"/>
  <c r="C435" i="120"/>
  <c r="E40" i="120"/>
  <c r="C439" i="120"/>
  <c r="E44" i="120"/>
  <c r="C443" i="120"/>
  <c r="E48" i="120"/>
  <c r="C447" i="120"/>
  <c r="E52" i="120"/>
  <c r="C451" i="120"/>
  <c r="E56" i="120"/>
  <c r="C455" i="120"/>
  <c r="E60" i="120"/>
  <c r="C459" i="120"/>
  <c r="E64" i="120"/>
  <c r="E68" i="120"/>
  <c r="C463" i="120"/>
  <c r="C467" i="120"/>
  <c r="E72" i="120"/>
  <c r="E76" i="120"/>
  <c r="C471" i="120"/>
  <c r="C476" i="120"/>
  <c r="C475" i="120"/>
  <c r="E80" i="120"/>
  <c r="C433" i="120"/>
  <c r="B512" i="120"/>
  <c r="E50" i="120"/>
  <c r="C445" i="120"/>
  <c r="C465" i="120"/>
  <c r="E70" i="120"/>
  <c r="B433" i="120"/>
  <c r="C434" i="120"/>
  <c r="E39" i="120"/>
  <c r="D435" i="120"/>
  <c r="B437" i="120"/>
  <c r="C438" i="120"/>
  <c r="E43" i="120"/>
  <c r="D439" i="120"/>
  <c r="B441" i="120"/>
  <c r="C442" i="120"/>
  <c r="E47" i="120"/>
  <c r="D443" i="120"/>
  <c r="B445" i="120"/>
  <c r="C446" i="120"/>
  <c r="E51" i="120"/>
  <c r="D447" i="120"/>
  <c r="B449" i="120"/>
  <c r="C450" i="120"/>
  <c r="E55" i="120"/>
  <c r="D451" i="120"/>
  <c r="B453" i="120"/>
  <c r="C454" i="120"/>
  <c r="E59" i="120"/>
  <c r="D455" i="120"/>
  <c r="B457" i="120"/>
  <c r="C458" i="120"/>
  <c r="E63" i="120"/>
  <c r="D459" i="120"/>
  <c r="B461" i="120"/>
  <c r="C462" i="120"/>
  <c r="E67" i="120"/>
  <c r="D463" i="120"/>
  <c r="B465" i="120"/>
  <c r="C466" i="120"/>
  <c r="E71" i="120"/>
  <c r="B469" i="120"/>
  <c r="C470" i="120"/>
  <c r="E75" i="120"/>
  <c r="B473" i="120"/>
  <c r="C474" i="120"/>
  <c r="E79" i="120"/>
  <c r="B488" i="120"/>
  <c r="C493" i="120"/>
  <c r="B496" i="120"/>
  <c r="D498" i="120"/>
  <c r="B504" i="120"/>
  <c r="D506" i="120"/>
  <c r="C509" i="120"/>
  <c r="D514" i="120"/>
  <c r="C517" i="120"/>
  <c r="B520" i="120"/>
  <c r="C525" i="120"/>
  <c r="B528" i="120"/>
  <c r="D530" i="120"/>
  <c r="D522" i="120"/>
  <c r="C532" i="120"/>
  <c r="C531" i="120"/>
  <c r="D466" i="120"/>
  <c r="D467" i="120"/>
  <c r="D469" i="120"/>
  <c r="D470" i="120"/>
  <c r="D471" i="120"/>
  <c r="D472" i="120"/>
  <c r="D473" i="120"/>
  <c r="D474" i="120"/>
  <c r="D475" i="120"/>
  <c r="B489" i="120"/>
  <c r="C490" i="120"/>
  <c r="D491" i="120"/>
  <c r="B493" i="120"/>
  <c r="C494" i="120"/>
  <c r="D495" i="120"/>
  <c r="B497" i="120"/>
  <c r="C498" i="120"/>
  <c r="D499" i="120"/>
  <c r="B501" i="120"/>
  <c r="C502" i="120"/>
  <c r="D503" i="120"/>
  <c r="B505" i="120"/>
  <c r="C506" i="120"/>
  <c r="D507" i="120"/>
  <c r="B509" i="120"/>
  <c r="C510" i="120"/>
  <c r="D511" i="120"/>
  <c r="B513" i="120"/>
  <c r="C514" i="120"/>
  <c r="D515" i="120"/>
  <c r="B517" i="120"/>
  <c r="C518" i="120"/>
  <c r="D519" i="120"/>
  <c r="B521" i="120"/>
  <c r="C522" i="120"/>
  <c r="D523" i="120"/>
  <c r="B525" i="120"/>
  <c r="C526" i="120"/>
  <c r="D527" i="120"/>
  <c r="B529" i="120"/>
  <c r="C530" i="120"/>
  <c r="B544" i="120"/>
  <c r="C545" i="120"/>
  <c r="D546" i="120"/>
  <c r="B548" i="120"/>
  <c r="C549" i="120"/>
  <c r="D550" i="120"/>
  <c r="B552" i="120"/>
  <c r="C553" i="120"/>
  <c r="D554" i="120"/>
  <c r="B556" i="120"/>
  <c r="C557" i="120"/>
  <c r="D558" i="120"/>
  <c r="B560" i="120"/>
  <c r="C561" i="120"/>
  <c r="D562" i="120"/>
  <c r="B564" i="120"/>
  <c r="C565" i="120"/>
  <c r="D566" i="120"/>
  <c r="B568" i="120"/>
  <c r="C569" i="120"/>
  <c r="D570" i="120"/>
  <c r="B572" i="120"/>
  <c r="C573" i="120"/>
  <c r="D574" i="120"/>
  <c r="B576" i="120"/>
  <c r="C577" i="120"/>
  <c r="D578" i="120"/>
  <c r="B580" i="120"/>
  <c r="C581" i="120"/>
  <c r="C489" i="120"/>
  <c r="B492" i="120"/>
  <c r="D494" i="120"/>
  <c r="C497" i="120"/>
  <c r="B500" i="120"/>
  <c r="D502" i="120"/>
  <c r="C505" i="120"/>
  <c r="B508" i="120"/>
  <c r="D510" i="120"/>
  <c r="C513" i="120"/>
  <c r="B516" i="120"/>
  <c r="D518" i="120"/>
  <c r="C521" i="120"/>
  <c r="B524" i="120"/>
  <c r="D526" i="120"/>
  <c r="C529" i="120"/>
  <c r="C544" i="120"/>
  <c r="D545" i="120"/>
  <c r="B547" i="120"/>
  <c r="C548" i="120"/>
  <c r="D549" i="120"/>
  <c r="B551" i="120"/>
  <c r="C552" i="120"/>
  <c r="D553" i="120"/>
  <c r="B555" i="120"/>
  <c r="C556" i="120"/>
  <c r="D557" i="120"/>
  <c r="B559" i="120"/>
  <c r="C560" i="120"/>
  <c r="D561" i="120"/>
  <c r="B563" i="120"/>
  <c r="C564" i="120"/>
  <c r="D565" i="120"/>
  <c r="B567" i="120"/>
  <c r="C568" i="120"/>
  <c r="D569" i="120"/>
  <c r="B571" i="120"/>
  <c r="C572" i="120"/>
  <c r="D573" i="120"/>
  <c r="B575" i="120"/>
  <c r="C576" i="120"/>
  <c r="D577" i="120"/>
  <c r="B579" i="120"/>
  <c r="C580" i="120"/>
  <c r="D581" i="120"/>
  <c r="B583" i="120"/>
  <c r="C584" i="120"/>
  <c r="D585" i="120"/>
  <c r="B587" i="120"/>
  <c r="B588" i="120"/>
  <c r="D476" i="120"/>
  <c r="D531" i="120"/>
  <c r="D582" i="120"/>
  <c r="B584" i="120"/>
  <c r="C585" i="120"/>
  <c r="D586" i="120"/>
  <c r="D532" i="120"/>
  <c r="B585" i="120"/>
  <c r="C586" i="120"/>
  <c r="D587" i="120"/>
  <c r="D439" i="119"/>
  <c r="D442" i="119"/>
  <c r="D445" i="119"/>
  <c r="E40" i="119"/>
  <c r="E43" i="119"/>
  <c r="E47" i="119"/>
  <c r="C432" i="119"/>
  <c r="C433" i="119"/>
  <c r="C434" i="119"/>
  <c r="C435" i="119"/>
  <c r="C436" i="119"/>
  <c r="C437" i="119"/>
  <c r="C438" i="119"/>
  <c r="C439" i="119"/>
  <c r="C440" i="119"/>
  <c r="C441" i="119"/>
  <c r="C442" i="119"/>
  <c r="C443" i="119"/>
  <c r="C444" i="119"/>
  <c r="C445" i="119"/>
  <c r="C446" i="119"/>
  <c r="C447" i="119"/>
  <c r="C448" i="119"/>
  <c r="C449" i="119"/>
  <c r="C450" i="119"/>
  <c r="C451" i="119"/>
  <c r="C452" i="119"/>
  <c r="C453" i="119"/>
  <c r="C454" i="119"/>
  <c r="C455" i="119"/>
  <c r="C456" i="119"/>
  <c r="C457" i="119"/>
  <c r="C458" i="119"/>
  <c r="C459" i="119"/>
  <c r="C460" i="119"/>
  <c r="C461" i="119"/>
  <c r="C462" i="119"/>
  <c r="C463" i="119"/>
  <c r="C464" i="119"/>
  <c r="C465" i="119"/>
  <c r="C466" i="119"/>
  <c r="C467" i="119"/>
  <c r="C468" i="119"/>
  <c r="C469" i="119"/>
  <c r="C470" i="119"/>
  <c r="C471" i="119"/>
  <c r="C472" i="119"/>
  <c r="C473" i="119"/>
  <c r="C474" i="119"/>
  <c r="C475" i="119"/>
  <c r="C476" i="119"/>
  <c r="D488" i="119"/>
  <c r="B490" i="119"/>
  <c r="C491" i="119"/>
  <c r="D453" i="119"/>
  <c r="D454" i="119"/>
  <c r="D455" i="119"/>
  <c r="D456" i="119"/>
  <c r="D457" i="119"/>
  <c r="D458" i="119"/>
  <c r="D459" i="119"/>
  <c r="D460" i="119"/>
  <c r="D461" i="119"/>
  <c r="D462" i="119"/>
  <c r="D463" i="119"/>
  <c r="D464" i="119"/>
  <c r="D465" i="119"/>
  <c r="D466" i="119"/>
  <c r="D467" i="119"/>
  <c r="D468" i="119"/>
  <c r="D469" i="119"/>
  <c r="D470" i="119"/>
  <c r="D471" i="119"/>
  <c r="D472" i="119"/>
  <c r="D473" i="119"/>
  <c r="D474" i="119"/>
  <c r="D476" i="119"/>
  <c r="D475" i="119"/>
  <c r="B489" i="119"/>
  <c r="C490" i="119"/>
  <c r="D491" i="119"/>
  <c r="B493" i="119"/>
  <c r="C494" i="119"/>
  <c r="D495" i="119"/>
  <c r="B497" i="119"/>
  <c r="C498" i="119"/>
  <c r="D499" i="119"/>
  <c r="B501" i="119"/>
  <c r="C502" i="119"/>
  <c r="D503" i="119"/>
  <c r="B505" i="119"/>
  <c r="D437" i="119"/>
  <c r="D440" i="119"/>
  <c r="D447" i="119"/>
  <c r="D449" i="119"/>
  <c r="E37" i="119"/>
  <c r="E42" i="119"/>
  <c r="E49" i="119"/>
  <c r="E53" i="119"/>
  <c r="E56" i="119"/>
  <c r="E59" i="119"/>
  <c r="E63" i="119"/>
  <c r="D433" i="119"/>
  <c r="D436" i="119"/>
  <c r="D443" i="119"/>
  <c r="D450" i="119"/>
  <c r="E39" i="119"/>
  <c r="E41" i="119"/>
  <c r="E44" i="119"/>
  <c r="E46" i="119"/>
  <c r="E48" i="119"/>
  <c r="E50" i="119"/>
  <c r="E51" i="119"/>
  <c r="E52" i="119"/>
  <c r="E55" i="119"/>
  <c r="E57" i="119"/>
  <c r="E58" i="119"/>
  <c r="E60" i="119"/>
  <c r="E61" i="119"/>
  <c r="E62" i="119"/>
  <c r="E64" i="119"/>
  <c r="E65" i="119"/>
  <c r="E66" i="119"/>
  <c r="B432" i="119"/>
  <c r="B433" i="119"/>
  <c r="B434" i="119"/>
  <c r="B435" i="119"/>
  <c r="B436" i="119"/>
  <c r="B437" i="119"/>
  <c r="B438" i="119"/>
  <c r="B439" i="119"/>
  <c r="B440" i="119"/>
  <c r="B441" i="119"/>
  <c r="B442" i="119"/>
  <c r="B443" i="119"/>
  <c r="B444" i="119"/>
  <c r="B445" i="119"/>
  <c r="B446" i="119"/>
  <c r="B447" i="119"/>
  <c r="B448" i="119"/>
  <c r="B449" i="119"/>
  <c r="B450" i="119"/>
  <c r="B451" i="119"/>
  <c r="B452" i="119"/>
  <c r="B453" i="119"/>
  <c r="B454" i="119"/>
  <c r="B455" i="119"/>
  <c r="B456" i="119"/>
  <c r="B457" i="119"/>
  <c r="B458" i="119"/>
  <c r="B459" i="119"/>
  <c r="B460" i="119"/>
  <c r="B461" i="119"/>
  <c r="B462" i="119"/>
  <c r="B463" i="119"/>
  <c r="B464" i="119"/>
  <c r="B465" i="119"/>
  <c r="B466" i="119"/>
  <c r="B467" i="119"/>
  <c r="B468" i="119"/>
  <c r="B469" i="119"/>
  <c r="B470" i="119"/>
  <c r="B471" i="119"/>
  <c r="B472" i="119"/>
  <c r="B473" i="119"/>
  <c r="B474" i="119"/>
  <c r="B476" i="119"/>
  <c r="B475" i="119"/>
  <c r="C488" i="119"/>
  <c r="D489" i="119"/>
  <c r="B491" i="119"/>
  <c r="C492" i="119"/>
  <c r="D493" i="119"/>
  <c r="B495" i="119"/>
  <c r="C496" i="119"/>
  <c r="D497" i="119"/>
  <c r="B499" i="119"/>
  <c r="C500" i="119"/>
  <c r="D501" i="119"/>
  <c r="B503" i="119"/>
  <c r="C504" i="119"/>
  <c r="D505" i="119"/>
  <c r="B507" i="119"/>
  <c r="C508" i="119"/>
  <c r="D509" i="119"/>
  <c r="B511" i="119"/>
  <c r="C512" i="119"/>
  <c r="D513" i="119"/>
  <c r="B515" i="119"/>
  <c r="C516" i="119"/>
  <c r="D517" i="119"/>
  <c r="B519" i="119"/>
  <c r="C520" i="119"/>
  <c r="D521" i="119"/>
  <c r="B523" i="119"/>
  <c r="C524" i="119"/>
  <c r="D525" i="119"/>
  <c r="B527" i="119"/>
  <c r="C528" i="119"/>
  <c r="D529" i="119"/>
  <c r="B532" i="119"/>
  <c r="B531" i="119"/>
  <c r="D544" i="119"/>
  <c r="B546" i="119"/>
  <c r="C547" i="119"/>
  <c r="D548" i="119"/>
  <c r="B550" i="119"/>
  <c r="C551" i="119"/>
  <c r="D552" i="119"/>
  <c r="B554" i="119"/>
  <c r="C555" i="119"/>
  <c r="D556" i="119"/>
  <c r="B558" i="119"/>
  <c r="C559" i="119"/>
  <c r="D560" i="119"/>
  <c r="B562" i="119"/>
  <c r="C563" i="119"/>
  <c r="D564" i="119"/>
  <c r="B566" i="119"/>
  <c r="C567" i="119"/>
  <c r="D568" i="119"/>
  <c r="B570" i="119"/>
  <c r="C571" i="119"/>
  <c r="D572" i="119"/>
  <c r="B574" i="119"/>
  <c r="C575" i="119"/>
  <c r="D576" i="119"/>
  <c r="B578" i="119"/>
  <c r="C579" i="119"/>
  <c r="D580" i="119"/>
  <c r="B582" i="119"/>
  <c r="C583" i="119"/>
  <c r="D584" i="119"/>
  <c r="B586" i="119"/>
  <c r="C587" i="119"/>
  <c r="C588" i="119"/>
  <c r="D492" i="119"/>
  <c r="B494" i="119"/>
  <c r="C495" i="119"/>
  <c r="D496" i="119"/>
  <c r="B498" i="119"/>
  <c r="C499" i="119"/>
  <c r="D500" i="119"/>
  <c r="B502" i="119"/>
  <c r="C503" i="119"/>
  <c r="D504" i="119"/>
  <c r="B506" i="119"/>
  <c r="C507" i="119"/>
  <c r="D508" i="119"/>
  <c r="B510" i="119"/>
  <c r="C511" i="119"/>
  <c r="D512" i="119"/>
  <c r="B514" i="119"/>
  <c r="C515" i="119"/>
  <c r="D516" i="119"/>
  <c r="B518" i="119"/>
  <c r="C519" i="119"/>
  <c r="D520" i="119"/>
  <c r="B522" i="119"/>
  <c r="C523" i="119"/>
  <c r="D524" i="119"/>
  <c r="B526" i="119"/>
  <c r="C527" i="119"/>
  <c r="D528" i="119"/>
  <c r="B530" i="119"/>
  <c r="C532" i="119"/>
  <c r="C531" i="119"/>
  <c r="B545" i="119"/>
  <c r="C546" i="119"/>
  <c r="D547" i="119"/>
  <c r="B549" i="119"/>
  <c r="C550" i="119"/>
  <c r="D551" i="119"/>
  <c r="B553" i="119"/>
  <c r="C554" i="119"/>
  <c r="D555" i="119"/>
  <c r="B557" i="119"/>
  <c r="C558" i="119"/>
  <c r="D559" i="119"/>
  <c r="B561" i="119"/>
  <c r="C562" i="119"/>
  <c r="D563" i="119"/>
  <c r="B565" i="119"/>
  <c r="C566" i="119"/>
  <c r="D567" i="119"/>
  <c r="B569" i="119"/>
  <c r="C570" i="119"/>
  <c r="D571" i="119"/>
  <c r="B573" i="119"/>
  <c r="C574" i="119"/>
  <c r="D575" i="119"/>
  <c r="B577" i="119"/>
  <c r="C578" i="119"/>
  <c r="D579" i="119"/>
  <c r="B581" i="119"/>
  <c r="C582" i="119"/>
  <c r="D583" i="119"/>
  <c r="B585" i="119"/>
  <c r="C586" i="119"/>
  <c r="D588" i="119"/>
  <c r="D587" i="119"/>
  <c r="D511" i="119"/>
  <c r="B513" i="119"/>
  <c r="C514" i="119"/>
  <c r="D515" i="119"/>
  <c r="B517" i="119"/>
  <c r="C518" i="119"/>
  <c r="D519" i="119"/>
  <c r="B521" i="119"/>
  <c r="C522" i="119"/>
  <c r="D523" i="119"/>
  <c r="B525" i="119"/>
  <c r="C526" i="119"/>
  <c r="D527" i="119"/>
  <c r="B529" i="119"/>
  <c r="D531" i="119"/>
  <c r="D532" i="119"/>
  <c r="B544" i="119"/>
  <c r="D550" i="119"/>
  <c r="B552" i="119"/>
  <c r="C553" i="119"/>
  <c r="D554" i="119"/>
  <c r="B556" i="119"/>
  <c r="C557" i="119"/>
  <c r="D558" i="119"/>
  <c r="B560" i="119"/>
  <c r="C561" i="119"/>
  <c r="D562" i="119"/>
  <c r="B564" i="119"/>
  <c r="C565" i="119"/>
  <c r="B588" i="119"/>
  <c r="B587" i="119"/>
  <c r="B655" i="119"/>
  <c r="B667" i="119"/>
  <c r="B661" i="119"/>
  <c r="B673" i="119"/>
  <c r="B685" i="119"/>
  <c r="B656" i="119"/>
  <c r="B668" i="119"/>
  <c r="B680" i="119"/>
  <c r="AF125" i="111" l="1"/>
  <c r="AE125" i="111"/>
  <c r="AD125" i="111"/>
  <c r="AC125" i="111"/>
  <c r="AB125" i="111"/>
  <c r="AA125" i="111"/>
  <c r="B77" i="106" l="1"/>
  <c r="B78" i="106"/>
  <c r="B266" i="106"/>
  <c r="B267" i="106"/>
  <c r="B268" i="106"/>
  <c r="B271" i="106"/>
  <c r="B272" i="106"/>
  <c r="E465" i="106"/>
  <c r="E466" i="106"/>
  <c r="E467" i="106"/>
  <c r="E468" i="106"/>
  <c r="B539" i="106"/>
  <c r="B540" i="106"/>
  <c r="B541" i="106"/>
  <c r="B542" i="106"/>
  <c r="B543" i="106"/>
  <c r="B544" i="106"/>
  <c r="B545" i="106"/>
  <c r="B546" i="106"/>
  <c r="B547" i="106"/>
  <c r="B549" i="106"/>
</calcChain>
</file>

<file path=xl/sharedStrings.xml><?xml version="1.0" encoding="utf-8"?>
<sst xmlns="http://schemas.openxmlformats.org/spreadsheetml/2006/main" count="5304" uniqueCount="1109">
  <si>
    <t xml:space="preserve">Note: </t>
  </si>
  <si>
    <t>_</t>
  </si>
  <si>
    <t>na</t>
  </si>
  <si>
    <t xml:space="preserve"> -</t>
  </si>
  <si>
    <t>Temperature</t>
  </si>
  <si>
    <t>Rainfall</t>
  </si>
  <si>
    <t>RH</t>
  </si>
  <si>
    <t>Trace</t>
  </si>
  <si>
    <t>6.A.1</t>
  </si>
  <si>
    <t>6.A.2</t>
  </si>
  <si>
    <t>6.A.3</t>
  </si>
  <si>
    <t>6.A.4</t>
  </si>
  <si>
    <t>6.A.5</t>
  </si>
  <si>
    <t>6.A.6</t>
  </si>
  <si>
    <t>6.A.7</t>
  </si>
  <si>
    <t>6.A.8</t>
  </si>
  <si>
    <t>6.A.9</t>
  </si>
  <si>
    <t>6.A.10</t>
  </si>
  <si>
    <t>6.A.11</t>
  </si>
  <si>
    <t>6.A.12</t>
  </si>
  <si>
    <t>6.A.13</t>
  </si>
  <si>
    <t>6.A.14</t>
  </si>
  <si>
    <t>6.A.15</t>
  </si>
  <si>
    <t>6.B.1</t>
  </si>
  <si>
    <t>6.B.2</t>
  </si>
  <si>
    <t>6.B.3</t>
  </si>
  <si>
    <t>6.B.4</t>
  </si>
  <si>
    <t>6.B.5</t>
  </si>
  <si>
    <t>6.B.6</t>
  </si>
  <si>
    <t>6.B.7</t>
  </si>
  <si>
    <t>6.B.8</t>
  </si>
  <si>
    <t>6.B.9</t>
  </si>
  <si>
    <t>6.B.10</t>
  </si>
  <si>
    <t>6.B.11</t>
  </si>
  <si>
    <t>6.B.12</t>
  </si>
  <si>
    <t>6.B.13</t>
  </si>
  <si>
    <t>6.B.14</t>
  </si>
  <si>
    <t>6.B.15</t>
  </si>
  <si>
    <t>6.B.16</t>
  </si>
  <si>
    <t>6.B.17</t>
  </si>
  <si>
    <t>6.B.18</t>
  </si>
  <si>
    <t>6.B.19</t>
  </si>
  <si>
    <t>6.B.20</t>
  </si>
  <si>
    <t>6.B.21</t>
  </si>
  <si>
    <t>6.B.22</t>
  </si>
  <si>
    <t>6.C.1</t>
  </si>
  <si>
    <t>6.C.2</t>
  </si>
  <si>
    <t>6.C.3</t>
  </si>
  <si>
    <t>6.C.5</t>
  </si>
  <si>
    <t>6.C.4</t>
  </si>
  <si>
    <t>6.C.6</t>
  </si>
  <si>
    <t>6.C.7</t>
  </si>
  <si>
    <t>6.C.8</t>
  </si>
  <si>
    <t>6.C.9</t>
  </si>
  <si>
    <t>6.C.11</t>
  </si>
  <si>
    <t>6.C.12</t>
  </si>
  <si>
    <t>6.C.13</t>
  </si>
  <si>
    <t>6.C.14</t>
  </si>
  <si>
    <t>6.C.15</t>
  </si>
  <si>
    <t>6.C.16</t>
  </si>
  <si>
    <t>6.C.17</t>
  </si>
  <si>
    <t>6.C.18</t>
  </si>
  <si>
    <t>6.C.19</t>
  </si>
  <si>
    <t>6.C.21</t>
  </si>
  <si>
    <t>6.C.22</t>
  </si>
  <si>
    <t>رقم الجدول</t>
  </si>
  <si>
    <t>الجداول الإحصائية</t>
  </si>
  <si>
    <t>المجموع</t>
  </si>
  <si>
    <t>القيمة</t>
  </si>
  <si>
    <t>السنة</t>
  </si>
  <si>
    <t>العدد</t>
  </si>
  <si>
    <t>(ألف درهم)</t>
  </si>
  <si>
    <t>المصادر:</t>
  </si>
  <si>
    <t>ملاحظات:</t>
  </si>
  <si>
    <t>شحوم ودهون وزيوت حيوانية أو نباتية</t>
  </si>
  <si>
    <t>منتجات نباتية</t>
  </si>
  <si>
    <t>ملاحظات</t>
  </si>
  <si>
    <t>العين</t>
  </si>
  <si>
    <t>مطار العين الدولي</t>
  </si>
  <si>
    <t>مطار أبوظبي الدولي</t>
  </si>
  <si>
    <t>ملاحظة:</t>
  </si>
  <si>
    <r>
      <rPr>
        <b/>
        <sz val="10"/>
        <rFont val="Cambria"/>
        <family val="1"/>
      </rPr>
      <t xml:space="preserve">المصدر: </t>
    </r>
    <r>
      <rPr>
        <sz val="10"/>
        <rFont val="Cambria"/>
        <family val="1"/>
      </rPr>
      <t>المركز الوطني للأرصاد الجوية والزلازل</t>
    </r>
  </si>
  <si>
    <t>متوسط الرطوبة النسبية الصغرى</t>
  </si>
  <si>
    <t>متوسط الرطوبة النسبية العظمى</t>
  </si>
  <si>
    <t>ديسمبر</t>
  </si>
  <si>
    <t>نوفمبر</t>
  </si>
  <si>
    <t>أكتوبر</t>
  </si>
  <si>
    <t>سبتمبر</t>
  </si>
  <si>
    <t>أغسطس</t>
  </si>
  <si>
    <t>يوليو</t>
  </si>
  <si>
    <t>يونيو</t>
  </si>
  <si>
    <t>مايو</t>
  </si>
  <si>
    <t>إبريل</t>
  </si>
  <si>
    <t>مارس</t>
  </si>
  <si>
    <t>فبراير</t>
  </si>
  <si>
    <t>يناير</t>
  </si>
  <si>
    <t>الرطوبة النسبية</t>
  </si>
  <si>
    <t>جدول 6-ب-22: المتوسطات الشهرية لدرجة الرطوبة النسبية العظمى والصغرى (%) في أبوظبي</t>
  </si>
  <si>
    <t>الارتفاع</t>
  </si>
  <si>
    <t>27 متراً</t>
  </si>
  <si>
    <t>خط الطول</t>
  </si>
  <si>
    <t>54° 39′ شرقاً</t>
  </si>
  <si>
    <t>خط العرض</t>
  </si>
  <si>
    <t>24° 26′ شمالاً</t>
  </si>
  <si>
    <t>جدول 6-ب-21: المتوسطات الشهرية لدرجة الرطوبة النسبية العظمى والصغرى (%) في أبوظبي</t>
  </si>
  <si>
    <t>5 متر</t>
  </si>
  <si>
    <t>54° 27′ شرقاً</t>
  </si>
  <si>
    <t>مطار البطين الدولي</t>
  </si>
  <si>
    <t>24° 25′ 12" شمالاً</t>
  </si>
  <si>
    <t>جدول 6-ب-20: المتوسطات الشهرية لدرجة الرطوبة النسبية الصغرى (%) في أبوظبي</t>
  </si>
  <si>
    <t>جدول 6-ب-19: المتوسطات الشهرية لدرجة الرطوبة النسبية الصغرى (%) في أبوظبي</t>
  </si>
  <si>
    <t>جدول 6-ب-18: المتوسطات الشهرية لدرجة الرطوبة النسبية العظمى (%) في أبوظبي</t>
  </si>
  <si>
    <t>جدول 6-ب-17: المتوسطات الشهرية لدرجة الرطوبة النسبية العظمى (%) في أبوظبي</t>
  </si>
  <si>
    <t>جدول 6-ب-16: المتوسطات الشهرية لدرجة الرطوبة النسبية (%) في أبوظبي</t>
  </si>
  <si>
    <t>جدول 6-ب-15: المتوسطات الشهرية لدرجة الرطوبة النسبية (%) في أبوظبي</t>
  </si>
  <si>
    <t>جدول 6-ب-14: هطول الأمطار في أبوظبي حسب الشهر بالملمتر</t>
  </si>
  <si>
    <t>جدول 6-ب-13: هطول الأمطار في أبوظبي حسب الشهر بالملمتر</t>
  </si>
  <si>
    <t>درجة الحرارة الصغرى المطلقة</t>
  </si>
  <si>
    <t>درجة الحرارة العظمى المطلقة</t>
  </si>
  <si>
    <t>جدول 6-ب-12: درجات الحرارة العظمى والصغرى المطلقة في أبوظبي حسب الشهر بالدرجات المئوية</t>
  </si>
  <si>
    <t>جدول 6-ب-11: درجات الحرارة العظمى والصغرى المطلقة في أبوظبي حسب الشهر بالدرجات المئوية</t>
  </si>
  <si>
    <t>جدول 6-ب-10: درجات الحرارة الصغرى المطلقة في أبوظبي حسب الشهر بالدرجات المئوية</t>
  </si>
  <si>
    <t>جدول 6-ب-9: درجات الحرارة الصغرى المطلقة في أبوظبي حسب الشهر بالدرجات المئوية</t>
  </si>
  <si>
    <t>جدول 6-ب-8: درجات الحرارة العظمى المطلقة في أبوظبي حسب الشهر بالدرجات المئوية</t>
  </si>
  <si>
    <t>جدول 6-ب-7: درجات الحرارة العظمى المطلقة في أبوظبي حسب الشهر بالدرجات المئوية</t>
  </si>
  <si>
    <t>متوسط درجة الحرارة الصغرى</t>
  </si>
  <si>
    <t>متوسط درجة الحرارة العظمى</t>
  </si>
  <si>
    <t>درجة الحرارة</t>
  </si>
  <si>
    <t>جدول 6-ب-6: المتوسطات الشهرية لدرجات الحرارة العظمى والصغرى في أبوظبي بالدرجات المئوية</t>
  </si>
  <si>
    <t xml:space="preserve">  جدول 6-ب-5: المتوسطات الشهرية لدرجات الحرارة العظمى والصغرى في أبوظبي بالدرجات المئوية</t>
  </si>
  <si>
    <t>جدول 6-ب-4: المتوسطات الشهرية لدرجات الحرارة الصغرى  في أبوظبي بالدرجات المئوية</t>
  </si>
  <si>
    <t>جدول 6-ب-3: المتوسطات الشهرية لدرجات الحرارة الصغرى  في أبوظبي بالدرجات المئوية</t>
  </si>
  <si>
    <t>جدول 6-ب-2: المتوسطات الشهرية لدرجات الحرارة العظمى  في أبوظبي بالدرجات المئوية</t>
  </si>
  <si>
    <t>جدول 6-ب-1: المتوسطات الشهرية لدرجات الحرارة العظمى  في أبوظبي بالدرجات المئوية</t>
  </si>
  <si>
    <t>المتوسطات الشهرية لدرجة الرطوبة النسبية العظمى والصغرى (%) في أبوظبي (1982- 2010)</t>
  </si>
  <si>
    <t>المتوسطات الشهرية لدرجة الرطوبة النسبية العظمى والصغرى (%) في أبوظبي (1971- 1981)</t>
  </si>
  <si>
    <t>المتوسطات الشهرية لدرجة الرطوبة النسبية الصغرى (%) في أبوظبي (1982- 2010)</t>
  </si>
  <si>
    <t>المتوسطات الشهرية لدرجة الرطوبة النسبية الصغرى (%) في أبوظبي (1971- 1981)</t>
  </si>
  <si>
    <t>المتوسطات الشهرية لدرجة الرطوبة النسبية العظمى (%) في أبوظبي (1982- 2010)</t>
  </si>
  <si>
    <t>المتوسطات الشهرية لدرجة الرطوبة النسبية العظمى (%) في أبوظبي (1971- 1981)</t>
  </si>
  <si>
    <t>المتوسطات الشهرية لدرجة الرطوبة النسبية (%) في أبوظبي (1982- 2010)</t>
  </si>
  <si>
    <t>المتوسطات الشهرية لدرجة الرطوبة النسبية (%) في أبوظبي (1971- 1981)</t>
  </si>
  <si>
    <t>هطول الأمطار في أبوظبي حسب الشهر بالملمتر (1982- 2010)</t>
  </si>
  <si>
    <t>هطول الأمطار في أبوظبي حسب الشهر بالملمتر (1971- 1981)</t>
  </si>
  <si>
    <t>درجات الحرارة العظمى والصغرى المطلقة في أبوظبي حسب الشهر بالدرجات المئوية (1982- 2010)</t>
  </si>
  <si>
    <t>درجات الحرارة العظمى والصغرى المطلقة في أبوظبي حسب الشهر بالدرجات المئوية (1971- 1981)</t>
  </si>
  <si>
    <t>درجات الحرارة الصغرى المطلقة في أبوظبي حسب الشهر بالدرجات المئوية (1982- 2010)</t>
  </si>
  <si>
    <t>درجات الحرارة الصغرى المطلقة في أبوظبي حسب الشهر بالدرجات المئوية (1971- 1981)</t>
  </si>
  <si>
    <t>درجات الحرارة العظمى المطلقة في أبوظبي حسب الشهر بالدرجات المئوية (1982- 2010)</t>
  </si>
  <si>
    <t>درجات الحرارة العظمى المطلقة في أبوظبي حسب الشهر بالدرجات المئوية (1971- 1981)</t>
  </si>
  <si>
    <t>المتوسطات الشهرية لدرجات الحرارة العظمى والصغرى في أبوظبي بالدرجات المئوية (1982- 2010)</t>
  </si>
  <si>
    <t>المتوسطات الشهرية لدرجات الحرارة العظمى والصغرى في أبوظبي بالدرجات المئوية (1971- 1981)</t>
  </si>
  <si>
    <t>المتوسطات الشهرية لدرجات الحرارة الصغرى  في أبوظبي بالدرجات المئوية (1982- 2010)</t>
  </si>
  <si>
    <t>المتوسطات الشهرية لدرجات الحرارة الصغرى  في أبوظبي بالدرجات المئوية (1971- 1981)</t>
  </si>
  <si>
    <t>المتوسطات الشهرية لدرجات الحرارة العظمى  في أبوظبي بالدرجات المئوية (1982- 2010)</t>
  </si>
  <si>
    <t>المتوسطات الشهرية لدرجات الحرارة العظمى  في أبوظبي بالدرجات المئوية (1971- 1981)</t>
  </si>
  <si>
    <t>ب- المناخ - أبوظبي</t>
  </si>
  <si>
    <t>الزراعة والبيئة</t>
  </si>
  <si>
    <t>الفصل السادس</t>
  </si>
  <si>
    <t>جدول 6-ج-22: المتوسطات الشهرية لدرجة الرطوبة النسبية العظمى والصغرى (%) في العين</t>
  </si>
  <si>
    <t>262 متراً</t>
  </si>
  <si>
    <t>55° 36′ شرقاً</t>
  </si>
  <si>
    <t>24° 16′ شمالاً</t>
  </si>
  <si>
    <r>
      <t xml:space="preserve">المصدر: </t>
    </r>
    <r>
      <rPr>
        <sz val="11"/>
        <color theme="1"/>
        <rFont val="Calibri"/>
        <family val="2"/>
        <scheme val="minor"/>
      </rPr>
      <t>وزارة الزراعة والثروة السمكية</t>
    </r>
  </si>
  <si>
    <t>جدول 6-ج-21: المتوسطات الشهرية لدرجة الرطوبة النسبية العظمى والصغرى (%) في العين</t>
  </si>
  <si>
    <t>302 متراً</t>
  </si>
  <si>
    <t>55° 74′ شرقاً</t>
  </si>
  <si>
    <t>محطة العين للأرصاد الجوية</t>
  </si>
  <si>
    <t>24° 13′ شمالاً</t>
  </si>
  <si>
    <t>جدول 6-ج-20: المتوسطات الشهرية لدرجة الرطوبة النسبية الصغرى (%) في العين</t>
  </si>
  <si>
    <t>جدول 6-ج-19: المتوسطات الشهرية لدرجة الرطوبة النسبية الصغرى (%) في العين</t>
  </si>
  <si>
    <t>جدول 6-ج-18: المتوسطات الشهرية لدرجة الرطوبة النسبية العظمى (%) في العين</t>
  </si>
  <si>
    <t>جدول 6-ج-17: المتوسطات الشهرية لدرجة الرطوبة النسبية العظمى (%) في العين</t>
  </si>
  <si>
    <t>جدول 6-ج-16: المتوسطات الشهرية لدرجة الرطوبة النسبية (%) في العين</t>
  </si>
  <si>
    <t>مركز العين للبحوث الزراعية (يناير-مارس ويونيو-يوليو 1988)</t>
  </si>
  <si>
    <t>جدول 6-ج-15: المتوسطات الشهرية لدرجة الرطوبة النسبية (%) في العين</t>
  </si>
  <si>
    <t>جدول 6-ج-14: هطول الأمطار في العين حسب الشهر بالملمتر</t>
  </si>
  <si>
    <t>جدول 6-ج-13: هطول الأمطار في العين حسب الشهر بالملمتر</t>
  </si>
  <si>
    <t>جدول 6-ج-12: درجات الحرارة العظمى والصغرى المطلقة في العين حسب الشهر بالدرجات المئوية</t>
  </si>
  <si>
    <t>جدول 6-ج-11: درجات الحرارة العظمى والصغرى المطلقة في العين حسب الشهر بالدرجات المئوية</t>
  </si>
  <si>
    <t>جدول 6-ج-10: درجات الحرارة الصغرى المطلقة في العين حسب الشهر بالدرجات المئوية</t>
  </si>
  <si>
    <t>جدول 6-ج-9: درجات الحرارة الصغرى المطلقة في العين حسب الشهر بالدرجات المئوية</t>
  </si>
  <si>
    <t>جدول 6-ج-8: درجات الحرارة العظمى المطلقة في العين حسب الشهر بالدرجات المئوية</t>
  </si>
  <si>
    <t>جدول 6-ج-7: درجات الحرارة العظمى المطلقة في العين حسب الشهر بالدرجات المئوية</t>
  </si>
  <si>
    <t>جدول 6-ج-6: المتوسطات الشهرية لدرجات الحرارة العظمى والصغرى  في العين بالدرجات المئوية</t>
  </si>
  <si>
    <t>جدول 6-ج-5: المتوسطات الشهرية لدرجات الحرارة العظمى والصغرى  في العين بالدرجات المئوية</t>
  </si>
  <si>
    <t>جدول 6-ج-4: المتوسطات الشهرية لدرجات الحرارة الصغرى  في العين بالدرجات المئوية</t>
  </si>
  <si>
    <t>جدول 6-ج-3: المتوسطات الشهرية لدرجات الحرارة الصغرى  في العين بالدرجات المئوية</t>
  </si>
  <si>
    <t>جدول 6-ج-2: المتوسطات الشهرية لدرجات الحرارة العظمى  في العين بالدرجات المئوية</t>
  </si>
  <si>
    <t>جدول 6-ج-1: المتوسطات الشهرية لدرجات الحرارة العظمى  في العين بالدرجات المئوية</t>
  </si>
  <si>
    <t>المتوسطات الشهرية لدرجة الرطوبة النسبية العظمى والصغرى (%) في العين (1994- 2010)</t>
  </si>
  <si>
    <t>المتوسطات الشهرية لدرجة الرطوبة النسبية العظمى والصغرى (%) في العين (1980- 1993)</t>
  </si>
  <si>
    <t>المتوسطات الشهرية لدرجة الرطوبة النسبية الصغرى (%) في العين (1994- 2010)</t>
  </si>
  <si>
    <t>المتوسطات الشهرية لدرجة الرطوبة النسبية الصغرى (%) في العين (1980- 1993)</t>
  </si>
  <si>
    <t>المتوسطات الشهرية لدرجة الرطوبة النسبية العظمى (%) في العين (1994- 2010)</t>
  </si>
  <si>
    <t>المتوسطات الشهرية لدرجة الرطوبة النسبية العظمى (%) في العين (1980- 1993)</t>
  </si>
  <si>
    <t>المتوسطات الشهرية لدرجة الرطوبة النسبية (%) في العين (1994- 2010)</t>
  </si>
  <si>
    <t>المتوسطات الشهرية لدرجة الرطوبة النسبية (%) في العين (1988- 1993)</t>
  </si>
  <si>
    <t>هطول الأمطار في العين حسب الشهر بالملمتر (1994- 2010)</t>
  </si>
  <si>
    <t>هطول الأمطار في العين حسب الشهر بالملمتر (1971- 1993)</t>
  </si>
  <si>
    <t>درجات الحرارة العظمى والصغرى المطلقة في العين حسب الشهر بالدرجات المئوية (1994- 2010)</t>
  </si>
  <si>
    <t>درجات الحرارة العظمى والصغرى المطلقة في العين حسب الشهر بالدرجات المئوية (1988- 1993)</t>
  </si>
  <si>
    <t>درجات الحرارة الصغرى المطلقة في العين حسب الشهر بالدرجات المئوية (1994- 2010)</t>
  </si>
  <si>
    <t>درجات الحرارة الصغرى المطلقة في العين حسب الشهر بالدرجات المئوية (1988- 1993)</t>
  </si>
  <si>
    <t>درجات الحرارة العظمى المطلقة في العين حسب الشهر بالدرجات المئوية (1994- 2010)</t>
  </si>
  <si>
    <t>درجات الحرارة العظمى المطلقة في العين حسب الشهر بالدرجات المئوية (1988- 1993)</t>
  </si>
  <si>
    <t>المتوسطات الشهرية لدرجات الحرارة العظمى والصغرى في العين بالدرجات المئوية (1994- 2010)</t>
  </si>
  <si>
    <t>المتوسطات الشهرية لدرجات الحرارة العظمى والصغرى في العين بالدرجات المئوية (1971- 1993)</t>
  </si>
  <si>
    <t>المتوسطات الشهرية لدرجات الحرارة الصغرى  في العين بالدرجات المئوية (1994- 2010)</t>
  </si>
  <si>
    <t>المتوسطات الشهرية لدرجات الحرارة الصغرى  في العين بالدرجات المئوية (1971- 1993)</t>
  </si>
  <si>
    <t>المتوسطات الشهرية لدرجات الحرارة العظمى  في العين بالدرجات المئوية (1994- 2010)</t>
  </si>
  <si>
    <t>المتوسطات الشهرية لدرجات الحرارة العظمى  في العين بالدرجات المئوية (1971- 1993)</t>
  </si>
  <si>
    <t>ج- المناخ - العين</t>
  </si>
  <si>
    <r>
      <rPr>
        <sz val="10"/>
        <color rgb="FFFF0000"/>
        <rFont val="Calibri"/>
        <family val="2"/>
      </rPr>
      <t>*</t>
    </r>
    <r>
      <rPr>
        <sz val="10"/>
        <color indexed="8"/>
        <rFont val="Calibri"/>
        <family val="2"/>
      </rPr>
      <t xml:space="preserve"> قد يختلف المجموع عن حاصل جمع البيانات المفصلة وذلك بسبب التقريب</t>
    </r>
  </si>
  <si>
    <t>إدارة الجمارك</t>
  </si>
  <si>
    <r>
      <rPr>
        <b/>
        <sz val="10"/>
        <color theme="1"/>
        <rFont val="Calibri"/>
        <family val="2"/>
        <scheme val="minor"/>
      </rPr>
      <t>المصدر:</t>
    </r>
    <r>
      <rPr>
        <sz val="10"/>
        <color theme="1"/>
        <rFont val="Calibri"/>
        <family val="2"/>
        <scheme val="minor"/>
      </rPr>
      <t xml:space="preserve"> مركز الإحصاء - أبوظبي</t>
    </r>
  </si>
  <si>
    <t>صافي التغيير من عام 1995 إلى عام 2010، %</t>
  </si>
  <si>
    <t>مبيدات الحشرات والقوارض والفطريات والأعشاب</t>
  </si>
  <si>
    <t>أسمدة</t>
  </si>
  <si>
    <t>مواد غذائية ومشروبات وسوائل كحولية وتبغ</t>
  </si>
  <si>
    <t>حيوانات حية ومنتجات حيوانية</t>
  </si>
  <si>
    <r>
      <rPr>
        <b/>
        <sz val="10"/>
        <rFont val="Calibri"/>
        <family val="2"/>
      </rPr>
      <t>المجموع</t>
    </r>
    <r>
      <rPr>
        <b/>
        <sz val="10"/>
        <color rgb="FFFF0000"/>
        <rFont val="Calibri"/>
        <family val="2"/>
      </rPr>
      <t>*</t>
    </r>
  </si>
  <si>
    <t xml:space="preserve">جدول 6-أ-14:  المعاد تصديره من السلع الزراعية والغذائية  </t>
  </si>
  <si>
    <t xml:space="preserve">جدول 6-أ-13:  الصاردات من السلع الزراعية والغذائية  </t>
  </si>
  <si>
    <t xml:space="preserve">جدول 6-أ-12:  الواردات من السلع الزراعية والغذائية  </t>
  </si>
  <si>
    <t>بيانات عام 2003 عن الدواجن اللاحمة المنتجة بالطن عبارة عن تقديرات</t>
  </si>
  <si>
    <t xml:space="preserve">بيانات أعداد الحيازات الزراعية للفترة (1983 - 1992) عبارة عن تقديرات </t>
  </si>
  <si>
    <t>بيانات 2004 و2005 عبارة عن تقديرات</t>
  </si>
  <si>
    <t>وزارة الزراعة والثروة السمكية (1982)</t>
  </si>
  <si>
    <t>(1988 - 1986)مزارع الدواجن بأبوظبي والعين</t>
  </si>
  <si>
    <t>(1991 - 1992)مزارع الدواجن بأبوظبي والعين</t>
  </si>
  <si>
    <t>وزارة الزراعة والثروة السمكية (1993 - 2003)</t>
  </si>
  <si>
    <t>جهاز أبوظبي للرقابة الغذائية (2006 - 2010)</t>
  </si>
  <si>
    <t>صافي التغيير من عام 1982 إلى عام 2010، %</t>
  </si>
  <si>
    <t>بيض (بالمليون)</t>
  </si>
  <si>
    <t>لاحم (بالطن)</t>
  </si>
  <si>
    <t>عدد المزارع</t>
  </si>
  <si>
    <t>جدول 6-أ-11: إنتاج مزارع الدواجن</t>
  </si>
  <si>
    <t>أرقام عام 1987 عبارة عن بيانات أولية</t>
  </si>
  <si>
    <t xml:space="preserve"> مجموع القطعان لعام 2003 والمزارع للفترة (1983 - 1992) عبارة عن تقديرات </t>
  </si>
  <si>
    <t xml:space="preserve">بيانات الفترة (2004 - 2007) عبارة عن تقديرات </t>
  </si>
  <si>
    <t xml:space="preserve">دائرة الزراعة العين (1983 - 1985) </t>
  </si>
  <si>
    <t>مصادر متعددة (1988 - 1989)</t>
  </si>
  <si>
    <t>جهاز أبوظبي للرقابة الغذائية (2008 - 2010)</t>
  </si>
  <si>
    <t>إنتاج الحليب بالطن</t>
  </si>
  <si>
    <t>عدد الأبقار الحلوب</t>
  </si>
  <si>
    <t>حجم القطيع</t>
  </si>
  <si>
    <t>عدد المرزارع</t>
  </si>
  <si>
    <t>وضعت تقديرات أعداد الصيادين للفترات 1986 - 1991 و1997 - 2003 على أساس متوسط عدد الصيادين لكل قارب صيد</t>
  </si>
  <si>
    <t>أعداد الصيادين للفترة 2004 - 2007 عبارة عن تقديرات</t>
  </si>
  <si>
    <t>وزارة الزراعة و الثروة السمكية 1992-2003)</t>
  </si>
  <si>
    <t>وزارة الزراعة (1986 - 1991)</t>
  </si>
  <si>
    <t>هيئة البيئة - أبوظبي (2005 - 2010)</t>
  </si>
  <si>
    <t>صافي التغيير من عام 1986 إلى عام 2010، %</t>
  </si>
  <si>
    <t>عدد الصيادين</t>
  </si>
  <si>
    <t>عدد قوارب الصيد</t>
  </si>
  <si>
    <t>جدول 6-أ-9: أعداد قوارب الصيد والصيادين</t>
  </si>
  <si>
    <t>القيم الخاصة بالفترة (1982 - 2000)  عبارة عن تقديرات</t>
  </si>
  <si>
    <t>الكميات الخاصة بالفترات (1982 - 1988) و(1993 - 2000) عبارة عن تقديرات</t>
  </si>
  <si>
    <t>ملاظات:</t>
  </si>
  <si>
    <t>وزارة الزراعة والثروة السمكية (1975 - 1976)</t>
  </si>
  <si>
    <t>دائرة التخطيط (1977 - 1981)</t>
  </si>
  <si>
    <t>دائرة التخطيط (1989 - 1992) (الكميات فقط)</t>
  </si>
  <si>
    <t>هيئة أبحاث البيئية والحياة الفطرية (2001 - 2004)</t>
  </si>
  <si>
    <t>هيئة البيئة (2005 - 2010)</t>
  </si>
  <si>
    <t>صافي التغيير من عام 1975 إلى عام 2010، %</t>
  </si>
  <si>
    <t>الكمية</t>
  </si>
  <si>
    <t>الكمية بالطن والقيمة بملايين الدراهم</t>
  </si>
  <si>
    <t>جدول 6-أ-8: كمية وقيمة ألأسماك المصطادة</t>
  </si>
  <si>
    <t xml:space="preserve"> ملاحظة: حسبت بيانات الفترة (1978 - 2004) من خلال طرح المجاميع لمنطقة العين (الجدول 6-أ-6) من مجاميع إمارة أبوظبي (الجدول 6-أ-5) </t>
  </si>
  <si>
    <t>جهاز أبوظبي للرقابة الغذائية (2005 - 2009)</t>
  </si>
  <si>
    <t>صافي التغيير من عام 1978 إلى عام 2010، %</t>
  </si>
  <si>
    <t>الجمال</t>
  </si>
  <si>
    <t>الأبقار</t>
  </si>
  <si>
    <t>الماعز والضأن (أغنام)</t>
  </si>
  <si>
    <t>جدول 6-أ-7: أعداد رؤوس الأغنام والأبقار والجمال في منطقة أبوظبي والمنطقة الغربية</t>
  </si>
  <si>
    <t xml:space="preserve">بيانات عامي 1985 و1986 عبارة تقديرات </t>
  </si>
  <si>
    <t xml:space="preserve">بيانات الفترات (1982 - 1993) و(1995 - 2004) الخاصة بقطعان الأبقار عبارة تقديرات </t>
  </si>
  <si>
    <t xml:space="preserve">دائرة الزراعة العين (1978 - 1981) </t>
  </si>
  <si>
    <t>وزارة الزراعة والثروة السمكية (1982 - 1984)</t>
  </si>
  <si>
    <t>مصادر متعددة، 1994</t>
  </si>
  <si>
    <t>دائرة الزراعة والإنتاج الحيواني (1987 - 1989) - العين</t>
  </si>
  <si>
    <t xml:space="preserve">دائرة الزراعة والثروة الحيوانية - العين للفترة (1988 - 1999) وعام 2002 </t>
  </si>
  <si>
    <t>دائرة البلديات والزراعة، قسم الزراعة - العين لعامي 2000 و2003</t>
  </si>
  <si>
    <t>جدول 6-أ-6: عداد رؤوس الأغنام والأبقار والجمال في منطقة أبوظبي والمنطقة الغربية</t>
  </si>
  <si>
    <r>
      <rPr>
        <b/>
        <sz val="10"/>
        <color theme="1"/>
        <rFont val="Calibri"/>
        <family val="2"/>
        <scheme val="minor"/>
      </rPr>
      <t>ملاحظة:</t>
    </r>
    <r>
      <rPr>
        <sz val="10"/>
        <color theme="1"/>
        <rFont val="Calibri"/>
        <family val="2"/>
        <scheme val="minor"/>
      </rPr>
      <t xml:space="preserve"> </t>
    </r>
    <r>
      <rPr>
        <sz val="10"/>
        <color theme="1"/>
        <rFont val="Calibri"/>
        <family val="2"/>
        <scheme val="minor"/>
      </rPr>
      <t xml:space="preserve">تم تقدير بيانات 2004 على أساس المتوسط البسيط لعامي 2003 و2005 </t>
    </r>
  </si>
  <si>
    <t>وزارة الزراعة و الثروة السمكية للأعوام (1976-1980) و1984</t>
  </si>
  <si>
    <t>دائرة الزراعة العين، ديوان ممثل الحاكم في المنطقة الغربية (1981 - 1984) و (1991 - 1992)</t>
  </si>
  <si>
    <t>مصادر متعددة (1985 - 1990) و(1993 - 2003)</t>
  </si>
  <si>
    <t>صافي التغيير من عام 1976 إلى عام 2010، %</t>
  </si>
  <si>
    <t>جدول 6-أ-5: عداد رؤوس الأغنام والأبقار والجمال</t>
  </si>
  <si>
    <t>الكميات الخاصة بمنطقة أبوظبي والمنطقة الغربية للفترة (2004 - 2005) عبارة عن تقديرات</t>
  </si>
  <si>
    <t xml:space="preserve">دائرة الزراعة العين (1977 - 1986) </t>
  </si>
  <si>
    <t>دائرة الزراعة والثروة الحيوانية (1990 - 1999) و2002 - العين</t>
  </si>
  <si>
    <t>بلدية أبوظبي - قسم الزراعة (1981 - 1992)</t>
  </si>
  <si>
    <t>بلدية أبوظبي (1993 - 2003)</t>
  </si>
  <si>
    <t>دائرة البلديات والزراعة، قسم الزراعة 2001 و (2005-2004) - العين</t>
  </si>
  <si>
    <t>جهاز أبوظبي للرقابة الغذائية (2009 - 2010)</t>
  </si>
  <si>
    <t>صافي التغيير من عام 1977 إلى عام 2010، %</t>
  </si>
  <si>
    <t>أبوظبي والمنطقة الغربية</t>
  </si>
  <si>
    <t>طن</t>
  </si>
  <si>
    <t>جدول 6-أ-4: كمية الخضروات الموردة لمراكز التسويق الزراعي حسب المنطقة</t>
  </si>
  <si>
    <t>بيانات منطقة أبوظبي والمنطقة الغربية للفترتين (1981 - 1986) و(2004 - 2005) عبارة عن تقديرات</t>
  </si>
  <si>
    <t>جدول 6-أ-3: قيمة الخضروات الموردة لمراكز التسويق الزراعي حسب المنطقة</t>
  </si>
  <si>
    <t>بيانات 1987 و1988 لأبوظبي والمنطقة الغربية عبارة عن تقديرات</t>
  </si>
  <si>
    <t>يسدد المزارع 50% فقط من قيمة القرض</t>
  </si>
  <si>
    <t>دائرة الزراعة - العين (1987 - 2004)</t>
  </si>
  <si>
    <t>بلدية أبوظبي - قسم الزراعة (1989 - 2004)</t>
  </si>
  <si>
    <t>جهاز أبوظبي للرقابة الغذائية (2005 - 2010)</t>
  </si>
  <si>
    <t>صافي التغيير من عام 1987 إلى عام 2010، %</t>
  </si>
  <si>
    <t>جدول 6-أ-2:القيمة الإجمالية للقروض الممنوحة للمزارعين حسب المنطقة</t>
  </si>
  <si>
    <r>
      <t xml:space="preserve">ملاحظة: </t>
    </r>
    <r>
      <rPr>
        <sz val="10"/>
        <color theme="1"/>
        <rFont val="Calibri"/>
        <family val="2"/>
        <scheme val="minor"/>
      </rPr>
      <t>بيانات عام 1985 عبارة عن تقديرات</t>
    </r>
  </si>
  <si>
    <t>دائرة البلديات والزراعة (1971 - 2008)</t>
  </si>
  <si>
    <t>صافي التغيير من عام 1971 إلى عام 2010، %</t>
  </si>
  <si>
    <t>المساحة</t>
  </si>
  <si>
    <t>(دونم)</t>
  </si>
  <si>
    <t xml:space="preserve">جدول 6-أ-1: عدد ومساحة الحيازات الزراعية حسب المنطقة  </t>
  </si>
  <si>
    <t>عدد آبار المياه حسب المنطقة (1989 - 2010)</t>
  </si>
  <si>
    <t xml:space="preserve"> المعاد تصديره من السلع الزراعية والغذائية (1995 - 2010)</t>
  </si>
  <si>
    <t xml:space="preserve"> الصادرات من السلع الزراعية والغذائية (1995 - 2010)</t>
  </si>
  <si>
    <t xml:space="preserve"> الواردات من السلع الزراعية والغذائية (1995 - 2010)</t>
  </si>
  <si>
    <t>إنتاج مزارع الدواجن (1982 - 2010)</t>
  </si>
  <si>
    <t>مزارع الألبان وإنتاج الحليب (1982 - 2010)</t>
  </si>
  <si>
    <t>أعداد قوارب الصيد والصيادين (1986 - 2010)</t>
  </si>
  <si>
    <t>كمية وقيمة ألأسماك المصطادة (1975 - 2010)</t>
  </si>
  <si>
    <t>أعداد رؤوس الأغنام والأبقار والجمال في منطقة أبوظبي والمنطقة الغربية (1978 - 2009)</t>
  </si>
  <si>
    <t>أعداد رؤوس الأغنام والأبقار والجمال في منطقة العين (1978 - 2009)</t>
  </si>
  <si>
    <t>أعداد رؤوس الأغنام والأبقار والجمال (1976 - 2009)</t>
  </si>
  <si>
    <t>كمية الخضروات الموردة لمراكز التسويق الزراعي حسب المنطقة (1977 - 2010)</t>
  </si>
  <si>
    <t>قيمة الخضروات الموردة لمراكز التسويق الزراعي حسب المنطقة (1977 - 2010)</t>
  </si>
  <si>
    <t>القيمة الإجمالية للقروض الممنوحة للمزارعين حسب المنطقة (1987 - 2010)</t>
  </si>
  <si>
    <t>عدد ومساحة الحيازات الزراعية حسب المنطقة (1971 - 2010)</t>
  </si>
  <si>
    <t>الجدوال الإحصائية</t>
  </si>
  <si>
    <t>أ- الزراعة</t>
  </si>
  <si>
    <t>بيانات عامي 2003 و2004 لمنطقة أبوظبي والمنطقة الغربية عبارة عن تقديرات</t>
  </si>
  <si>
    <t>بيانات 2010 عبارة عن تقديرات</t>
  </si>
  <si>
    <t>تورد الكتب الإحصائية السنوية عدة مصادر لبيانات الفترة (1989 - 2003)</t>
  </si>
  <si>
    <t>صافي التغيير من عام 1989 إلى عام 2010، %</t>
  </si>
  <si>
    <t>الآبار غير العاملة</t>
  </si>
  <si>
    <t>الآبار العاملة</t>
  </si>
  <si>
    <t>منطقة العين</t>
  </si>
  <si>
    <t>منطقة أبوظبي والمنطقة الغربية</t>
  </si>
  <si>
    <t>أمارة أبوظبي</t>
  </si>
  <si>
    <t xml:space="preserve">جدول 6-أ-15: عدد آبار المياه حسب المنطقة </t>
  </si>
  <si>
    <t>دائرة الزراعة والإنتاج الحيواني  - العين (1987 - 1989)</t>
  </si>
  <si>
    <t>دائرة البلديات والزراعة، قسم الزراعة (2006-2008)</t>
  </si>
  <si>
    <t>دائرة البلديات والزراعة، زراعة العين (2000-2003)</t>
  </si>
  <si>
    <t>دائرة البلديات والزراعة،زراعة العين(2000-2003)</t>
  </si>
  <si>
    <t>دائرة البلديات والزراعة، قسم الزراعة (2001و2004)</t>
  </si>
  <si>
    <t xml:space="preserve">جدول 6-أ-10: مزارع الأبقار وإنتاج الحليب </t>
  </si>
  <si>
    <t>مزارع الألبان بالعين (1991 - 1992) و(1986 - 1987)</t>
  </si>
  <si>
    <t>مزارع الدواجن بالعين للفترات (1989 - 1990)، (1983 - 1985) و(1991 - 1992)</t>
  </si>
  <si>
    <t>الفصل الأول</t>
  </si>
  <si>
    <t>الاقتصاد</t>
  </si>
  <si>
    <t>التوزيع النسبي للناتج المحلي الإجمالي حسب القطاع (نفطي - غير نفطي)  بالأسعار الجارية - (1970- 2010)</t>
  </si>
  <si>
    <t>التوزيع النسبي للناتج المحلي الإجمالي حسب القطاع (نفطي - غير نفطي)  بأسعار 2007 الثابتة  - (1980- 2010)</t>
  </si>
  <si>
    <t>معدلات النمو السنوي للناتج المحلي الإجمالي حسب القطاع (نفطي - غير نفطي) بالأسعار الجارية - (1970- 2010)</t>
  </si>
  <si>
    <t>معدلات النمو السنوي للناتج المحلي الإجمالي حسب القطاع (نفطي - غير نفطي) بأسعار 2007 الثابتة - (1980- 2010)</t>
  </si>
  <si>
    <t>الناتج المحلي الإجمالي موزعاً حسب القطاعات المالية وغير المالية بالأسعار الجارية - (1970- 2010)</t>
  </si>
  <si>
    <t>معدلات النمو السنوي للناتج المحلي الإجمالي حسب القطاعات المالية وغير المالية بالأسعار الجارية - (1970-2010)</t>
  </si>
  <si>
    <t>التوزيع النسبي للناتج المحلي الإجمالي حسب القطاعات المالية وغير المالية بالأسعار الجارية - (1970-2010)</t>
  </si>
  <si>
    <t>التوزيع النسبي للناتج المحلي الإجمالي حسب القطاعات الاقتصادية بالأسعار الجارية - (1970-2010)</t>
  </si>
  <si>
    <t>معدلات النمو السنوي للناتج المحلي الإجمالي حسب القطاعات الاقتصادية بالأسعار الجارية - (1970- 2010)</t>
  </si>
  <si>
    <t>القيمة المضافة للأنشطة السلعية بالأسعار الجارية - (1970- 2010)</t>
  </si>
  <si>
    <t>معدلات النمو السنوية للقيمة المضافة للأنشطة السلعية بالأسعار الجارية - (1970- 2010)</t>
  </si>
  <si>
    <t>الأهمية النسبية للأنشطة السلعية من حيث مساهمتها في الناتج المحلي الإجمالي بالأسعار الجارية - (1970- 2010)</t>
  </si>
  <si>
    <t>القيمة المضافة لأنشطة خدمية مختارة بالأسعار الجارية - (1970- 2010)</t>
  </si>
  <si>
    <t>معدلات النمو السنوي لأنشطة خدمية مختارة بالأسعار الجارية - (1970- 2010)</t>
  </si>
  <si>
    <t>الأهمية النسبية للأنشطة الخدمية من حيث مساهمتها في الناتج المحلي الإجمالي بالأسعار الجارية - (1970- 2010)</t>
  </si>
  <si>
    <t>نصيب الفرد من الناتج المحلي الإجمالي بالأسعار الجارية (1970 - 2010)</t>
  </si>
  <si>
    <t>نصيب الفرد من الناتج المحلي الإجمالي بأسعار 2007 الثابتة (1980 - 2010)</t>
  </si>
  <si>
    <t>نصيب الفرد من الناتج المحلي الإجمالي حسب القطاع (نفطي - غير نفطي) بالأسعار الجارية - (1970- 2010)</t>
  </si>
  <si>
    <t>نصيب الفرد من الناتج المحلي الإجمالي حسب القطاع (نفطي - غير نفطي) بأسعار 2007 الثابتة - (1980- 2010)</t>
  </si>
  <si>
    <t>إجمالي تكوين رأس المال الثابت حسب النشاط الاقتصادي بالأسعار الجارية - (1970- 2010)</t>
  </si>
  <si>
    <t>معدلات النمو السنوية لإجمالي تكوين رأس المال الثابت حسب النشاط الاقتصادي بالأسعار الجارية - (1970- 2010)</t>
  </si>
  <si>
    <t>إجمالي تكوين رأس المال الثابت حسب النشاط الاقتصادي كنسبة مئوية من الناتج المحلي الإجمالي بالأسعار الجارية - (1970- 2010)</t>
  </si>
  <si>
    <t>التجارة الخارجية بالأسعار الجارية - (1962- 2010)</t>
  </si>
  <si>
    <t>التجارة الخارجية كنسبة مئوية من الناتج المحلي الإجمالي بالأسعار الجارية بالأسعار الجارية - (1970- 2010)</t>
  </si>
  <si>
    <t xml:space="preserve"> الواردات والصادرات السلعية كنسبة مئوية من إجمالي التجارة بالأسعار الجارية - (1962- 2010)</t>
  </si>
  <si>
    <t>الواردات حسب أقسام النظام المنسق - (1995- 2010)</t>
  </si>
  <si>
    <t>الصادرات غير النفطية حسب أقسام النظام المنسق - (1995- 2010)</t>
  </si>
  <si>
    <t>الرقم القياسي لأسعار المستهلك ومعدلات التضخم (1980- 2010)</t>
  </si>
  <si>
    <t>تعويضات العاملين حسب النشاط الاقتصادي بالأسعار الجارية - (1975- 2010)</t>
  </si>
  <si>
    <t>معدلات النمو السنوي لتعويضات العاملين حسب النشاط الاقتصادي بالأسعار الجارية - (1976- 2010)</t>
  </si>
  <si>
    <t>تعويضات العاملين حسب النشاط الاقتصادي كنسبة مئوية من الناتج المحلي الإجمالي بالأسعار الجارية - (1975- 2010)</t>
  </si>
  <si>
    <t xml:space="preserve"> جدول 1.1. التوزيع النسبي للناتج المحلي الإجمالي حسب القطاع (نفطي - غير نفطي)  بالأسعار الجارية </t>
  </si>
  <si>
    <t>( % ،مليون درهم )</t>
  </si>
  <si>
    <t>القطاع النفطي</t>
  </si>
  <si>
    <t>القطاع غير النفطي</t>
  </si>
  <si>
    <t xml:space="preserve">القيمة </t>
  </si>
  <si>
    <t>النسبة من المجموع %</t>
  </si>
  <si>
    <r>
      <rPr>
        <b/>
        <sz val="10"/>
        <color rgb="FFFF0000"/>
        <rFont val="Calibri"/>
        <family val="2"/>
      </rPr>
      <t>*</t>
    </r>
    <r>
      <rPr>
        <b/>
        <sz val="10"/>
        <color indexed="9"/>
        <rFont val="Calibri"/>
        <family val="2"/>
      </rPr>
      <t>1974</t>
    </r>
  </si>
  <si>
    <r>
      <rPr>
        <b/>
        <sz val="10"/>
        <color rgb="FFFF0000"/>
        <rFont val="Calibri"/>
        <family val="2"/>
      </rPr>
      <t>**</t>
    </r>
    <r>
      <rPr>
        <b/>
        <sz val="10"/>
        <color indexed="9"/>
        <rFont val="Calibri"/>
        <family val="2"/>
      </rPr>
      <t>2010</t>
    </r>
  </si>
  <si>
    <t>صافي التغيير من عام 1970 إلى عام 2010 ، %</t>
  </si>
  <si>
    <t>-</t>
  </si>
  <si>
    <r>
      <rPr>
        <b/>
        <sz val="10"/>
        <rFont val="Calibri"/>
        <family val="2"/>
        <scheme val="minor"/>
      </rPr>
      <t>المصدر:</t>
    </r>
    <r>
      <rPr>
        <sz val="10"/>
        <rFont val="Calibri"/>
        <family val="2"/>
        <scheme val="minor"/>
      </rPr>
      <t xml:space="preserve"> مركز الإحصاء - أبوظبي</t>
    </r>
  </si>
  <si>
    <r>
      <t>*</t>
    </r>
    <r>
      <rPr>
        <sz val="10"/>
        <rFont val="Calibri"/>
        <family val="2"/>
        <scheme val="minor"/>
      </rPr>
      <t>في عام 1974 قفزت أسعار النفط بمقدار 249%، كما طرأت زيادة قدرها 8% في إنتاج النفط</t>
    </r>
  </si>
  <si>
    <r>
      <t>**</t>
    </r>
    <r>
      <rPr>
        <sz val="10"/>
        <rFont val="Calibri"/>
        <family val="2"/>
        <scheme val="minor"/>
      </rPr>
      <t>تقديرات أولية</t>
    </r>
  </si>
  <si>
    <t>1. طرح الدرهم الإماراتي رسميا في 20 مايو 1973، ليحل محل الدينار البحريني، الذي كان العملة المحلية المتداولة حتى ذلك التاريخ. وعليه فإن القيم الواردة بالدرهم قبل التاريخ المذكور هي المعادل لقيمة الدرهم الإماراتي.</t>
  </si>
  <si>
    <t>2. إن المجموع المذكور قد لا يتطابق مع حاصل الجمع نظراً للتقريب</t>
  </si>
  <si>
    <t>جدول 2.1. التوزيع النسبي للناتج المحلي الإجمالي حسب القطاع (نفطي - غير نفطي)  بأسعار 2007 الثابتة</t>
  </si>
  <si>
    <r>
      <rPr>
        <b/>
        <sz val="10"/>
        <color rgb="FFFF0000"/>
        <rFont val="Calibri"/>
        <family val="2"/>
      </rPr>
      <t>*</t>
    </r>
    <r>
      <rPr>
        <b/>
        <sz val="10"/>
        <color indexed="9"/>
        <rFont val="Calibri"/>
        <family val="2"/>
      </rPr>
      <t>2010</t>
    </r>
  </si>
  <si>
    <t>صافي التغيير من عام 1980 إلى عام 2010 ، %</t>
  </si>
  <si>
    <t>ملاحظة : تم خفض/ تكميش تقديرات الناتج المحلي الإجمالي بالأسعار الجارية للقطاع غير النفطي للفترة 1980- 2004 بناءً على قيم سلسلة مؤشر أسعار المستهلك للفترة المذكورة</t>
  </si>
  <si>
    <t>جدول 3.1. معدلات النمو السنوي للناتج المحلي الإجمالي حسب القطاع (نفطي - غير نفطي) بالأسعار الجارية</t>
  </si>
  <si>
    <t>معدل النمو السنوي %</t>
  </si>
  <si>
    <t xml:space="preserve">جدول 4.1. معدلات النمو السنوي للناتج المحلي الإجمالي حسب القطاع (نفطي - غير نفطي) بأسعار 2007 الثابتة </t>
  </si>
  <si>
    <t>صافي التغيير من عام 1980 إلى عام 2010، %</t>
  </si>
  <si>
    <r>
      <t>*</t>
    </r>
    <r>
      <rPr>
        <sz val="10"/>
        <rFont val="Calibri"/>
        <family val="2"/>
        <scheme val="minor"/>
      </rPr>
      <t>تقديرات أولية</t>
    </r>
  </si>
  <si>
    <t>1. تم خفض/ تكميش تقديرات الناتج المحلي الإجمالي بالأسعار الجارية للقطاع غير النفطي للفترة 1980- 2004 بناءً على قيم سلسلة مؤشر أسعار المستهلك للفترة المذكورة</t>
  </si>
  <si>
    <t xml:space="preserve"> جدول 5.1. الناتج المحلي الإجمالي موزعاً حسب القطاعات المالية وغير المالية بالأسعار الجارية </t>
  </si>
  <si>
    <t>( مليون درهم )</t>
  </si>
  <si>
    <t>مؤسسات القطاع غير المالي</t>
  </si>
  <si>
    <t xml:space="preserve"> مؤسسات القطاع المالي</t>
  </si>
  <si>
    <t xml:space="preserve">  الإدارة العامة والدفاع</t>
  </si>
  <si>
    <t>الخدمات المنزلية</t>
  </si>
  <si>
    <t>ناقص: الخدمات المصرفية المحتسبة</t>
  </si>
  <si>
    <r>
      <rPr>
        <b/>
        <sz val="10"/>
        <color rgb="FFFF0000"/>
        <rFont val="Calibri"/>
        <family val="2"/>
      </rPr>
      <t>**</t>
    </r>
    <r>
      <rPr>
        <b/>
        <sz val="10"/>
        <color indexed="9"/>
        <rFont val="Calibri"/>
        <family val="2"/>
      </rPr>
      <t>1981</t>
    </r>
  </si>
  <si>
    <r>
      <rPr>
        <b/>
        <sz val="10"/>
        <color rgb="FFFF0000"/>
        <rFont val="Calibri"/>
        <family val="2"/>
      </rPr>
      <t>***</t>
    </r>
    <r>
      <rPr>
        <b/>
        <sz val="10"/>
        <color indexed="9"/>
        <rFont val="Calibri"/>
        <family val="2"/>
      </rPr>
      <t>2010</t>
    </r>
  </si>
  <si>
    <t>صافي التغيير من عام 1970 إلى عام 2010، %</t>
  </si>
  <si>
    <r>
      <rPr>
        <sz val="10"/>
        <color rgb="FFFF0000"/>
        <rFont val="Calibri"/>
        <family val="2"/>
        <scheme val="minor"/>
      </rPr>
      <t>**</t>
    </r>
    <r>
      <rPr>
        <sz val="10"/>
        <rFont val="Calibri"/>
        <family val="2"/>
        <scheme val="minor"/>
      </rPr>
      <t>نما نشاط الإدارة العامة والدفاع عام 1981 بشكل ملحوظ نظرا لتعديل العلاوة الاجتماعية للمواطنين العاملين بإمارة أبوظبي في شهر يوليو عام 1981 ومنح ضباط الشرطة والجوازات في المطار بدل طبيعة عمل خلال نفس العام.</t>
    </r>
  </si>
  <si>
    <r>
      <t>***</t>
    </r>
    <r>
      <rPr>
        <sz val="10"/>
        <rFont val="Calibri"/>
        <family val="2"/>
        <scheme val="minor"/>
      </rPr>
      <t>تقديرات أولية</t>
    </r>
  </si>
  <si>
    <t xml:space="preserve"> جدول 6.1. معدلات النمو السنوي للناتج المحلي الإجمالي حسب القطاعات المالية وغير المالية بالأسعار الجارية </t>
  </si>
  <si>
    <t xml:space="preserve">(% ) </t>
  </si>
  <si>
    <r>
      <t>**</t>
    </r>
    <r>
      <rPr>
        <sz val="11"/>
        <rFont val="Calibri"/>
        <family val="2"/>
        <scheme val="minor"/>
      </rPr>
      <t xml:space="preserve">لبيانات نشاط الإدارة العامة والدفاع عام 1981 انظر الملاحظة في ذيل الجدول 1.3 </t>
    </r>
  </si>
  <si>
    <t xml:space="preserve"> جدول 7.1. التوزيع النسبي للناتج المحلي الإجمالي حسب القطاعات المالية وغير المالية بالأسعار الجارية </t>
  </si>
  <si>
    <r>
      <rPr>
        <b/>
        <sz val="10"/>
        <color rgb="FFFF0000"/>
        <rFont val="Calibri"/>
        <family val="2"/>
      </rPr>
      <t>*</t>
    </r>
    <r>
      <rPr>
        <b/>
        <sz val="10"/>
        <color indexed="9"/>
        <rFont val="Calibri"/>
        <family val="2"/>
      </rPr>
      <t>1981</t>
    </r>
  </si>
  <si>
    <r>
      <t>*</t>
    </r>
    <r>
      <rPr>
        <sz val="11"/>
        <rFont val="Calibri"/>
        <family val="2"/>
        <scheme val="minor"/>
      </rPr>
      <t xml:space="preserve">لبيانات نشاط الإدارة العامة والدفاع عام 1981 انظر الملاحظة في ذيل الجدول 1.3 </t>
    </r>
  </si>
  <si>
    <t xml:space="preserve">جدول 8.1. التوزيع النسبي للناتج المحلي الإجمالي حسب القطاعات الاقتصادية بالأسعار الجارية </t>
  </si>
  <si>
    <t>الأنشطة السلعية</t>
  </si>
  <si>
    <t>الأنشطة الخدمية</t>
  </si>
  <si>
    <t>النسبة المئوية من الناتج المحلي الإجمالي</t>
  </si>
  <si>
    <r>
      <rPr>
        <b/>
        <sz val="10"/>
        <color rgb="FFFF0000"/>
        <rFont val="Calibri"/>
        <family val="2"/>
        <scheme val="minor"/>
      </rPr>
      <t>*</t>
    </r>
    <r>
      <rPr>
        <b/>
        <sz val="10"/>
        <color theme="0"/>
        <rFont val="Calibri"/>
        <family val="2"/>
        <scheme val="minor"/>
      </rPr>
      <t>1974</t>
    </r>
  </si>
  <si>
    <r>
      <rPr>
        <b/>
        <sz val="10"/>
        <color rgb="FFFF0000"/>
        <rFont val="Calibri"/>
        <family val="2"/>
        <scheme val="minor"/>
      </rPr>
      <t>**</t>
    </r>
    <r>
      <rPr>
        <b/>
        <sz val="10"/>
        <color theme="0"/>
        <rFont val="Calibri"/>
        <family val="2"/>
        <scheme val="minor"/>
      </rPr>
      <t>2010</t>
    </r>
  </si>
  <si>
    <r>
      <rPr>
        <b/>
        <sz val="10"/>
        <rFont val="Calibri"/>
        <family val="2"/>
        <scheme val="minor"/>
      </rPr>
      <t xml:space="preserve">المصدر: </t>
    </r>
    <r>
      <rPr>
        <sz val="10"/>
        <rFont val="Calibri"/>
        <family val="2"/>
        <scheme val="minor"/>
      </rPr>
      <t>مركز الإحصاء - أبوظبي</t>
    </r>
  </si>
  <si>
    <t xml:space="preserve">جدول 9.1. معدلات النمو السنوي للناتج المحلي الإجمالي حسب القطاعات الاقتصادية بالأسعار الجارية </t>
  </si>
  <si>
    <t xml:space="preserve">جدول 10.1. القيمة المضافة للأنشطة السلعية بالأسعار الجارية </t>
  </si>
  <si>
    <t>مجموع الأنشطة السلعية</t>
  </si>
  <si>
    <t>الزراعة والثروة الحيوانية وصيد الأسماك</t>
  </si>
  <si>
    <t>الصناعات الاستخراجية</t>
  </si>
  <si>
    <t>الصناعات التحويلية</t>
  </si>
  <si>
    <t>الكهرباء والغاز والماء</t>
  </si>
  <si>
    <t>البناء والتشييد</t>
  </si>
  <si>
    <r>
      <rPr>
        <b/>
        <sz val="10"/>
        <color rgb="FFFF0000"/>
        <rFont val="Calibri"/>
        <family val="2"/>
        <scheme val="minor"/>
      </rPr>
      <t>**</t>
    </r>
    <r>
      <rPr>
        <b/>
        <sz val="10"/>
        <color theme="0"/>
        <rFont val="Calibri"/>
        <family val="2"/>
        <scheme val="minor"/>
      </rPr>
      <t>1975</t>
    </r>
  </si>
  <si>
    <r>
      <rPr>
        <b/>
        <sz val="10"/>
        <color rgb="FFFF0000"/>
        <rFont val="Calibri"/>
        <family val="2"/>
        <scheme val="minor"/>
      </rPr>
      <t>***</t>
    </r>
    <r>
      <rPr>
        <b/>
        <sz val="10"/>
        <color theme="0"/>
        <rFont val="Calibri"/>
        <family val="2"/>
        <scheme val="minor"/>
      </rPr>
      <t>2010</t>
    </r>
  </si>
  <si>
    <r>
      <rPr>
        <sz val="9"/>
        <color rgb="FFFF0000"/>
        <rFont val="Calibri"/>
        <family val="2"/>
        <scheme val="minor"/>
      </rPr>
      <t>**</t>
    </r>
    <r>
      <rPr>
        <sz val="9"/>
        <rFont val="Calibri"/>
        <family val="2"/>
        <scheme val="minor"/>
      </rPr>
      <t xml:space="preserve">  شهد نشاط الزراعة والثروة الحيوانية وصيد الأسماك تطوراً ملحوظاً عام 1975 على أثر تطورات متنوعة طرأت خلال ذلك العام، مثل إنشاْ مزرعة منظمة للمواشي على مساحة 100 هكتار، وزراعة القمح على مساحة 300 دونم، وتأسيس شركة العين للإنتاج النباتي برأسمال قدره 10130000 درهم.    </t>
    </r>
  </si>
  <si>
    <t xml:space="preserve"> جدول 11.1. معدلات النمو السنوية للقيمة المضافة للأنشطة السلعية بالأسعار الجارية </t>
  </si>
  <si>
    <t xml:space="preserve">(%) </t>
  </si>
  <si>
    <r>
      <t>**</t>
    </r>
    <r>
      <rPr>
        <sz val="10"/>
        <rFont val="Calibri"/>
        <family val="2"/>
        <scheme val="minor"/>
      </rPr>
      <t>شهد نشاط الزراعة والثروة الحيوانية وصيد الأسماك تطوراً ملحوظاً عام 1975، انظر الملاحظات أسفل الجدول رقم 1-8.</t>
    </r>
  </si>
  <si>
    <t xml:space="preserve"> جدول 12.1. الأهمية النسبية للأنشطة السلعية من حيث مساهمتها في الناتج المحلي الإجمالي بالأسعار الجارية</t>
  </si>
  <si>
    <r>
      <rPr>
        <b/>
        <sz val="10"/>
        <color rgb="FFFF0000"/>
        <rFont val="Calibri"/>
        <family val="2"/>
        <scheme val="minor"/>
      </rPr>
      <t>*</t>
    </r>
    <r>
      <rPr>
        <b/>
        <sz val="10"/>
        <color theme="0"/>
        <rFont val="Calibri"/>
        <family val="2"/>
        <scheme val="minor"/>
      </rPr>
      <t>1975</t>
    </r>
  </si>
  <si>
    <r>
      <t>*</t>
    </r>
    <r>
      <rPr>
        <sz val="10"/>
        <rFont val="Calibri"/>
        <family val="2"/>
        <scheme val="minor"/>
      </rPr>
      <t>شهد نشاط الزراعة والثروة الحيوانية وصيد الأسماك تطوراً ملحوظاً عام 1975، انظر الملاحظات أسفل الجدول رقم 1-8.</t>
    </r>
  </si>
  <si>
    <t xml:space="preserve"> جدول 13.1. القيمة المضافة لأنشطة خدمية مختارة بالأسعار الجارية</t>
  </si>
  <si>
    <t>مجموع الأنشطة الخدمية</t>
  </si>
  <si>
    <t xml:space="preserve">تجارة الجملة والتجزئة وخدمات الإصلاح </t>
  </si>
  <si>
    <t xml:space="preserve"> الفنادق والمطاعم </t>
  </si>
  <si>
    <t>النقل والتخزين والاتصالات</t>
  </si>
  <si>
    <t>العقارات وخدمات الأعمال</t>
  </si>
  <si>
    <t>الأنشطة الخدمية الأخرى</t>
  </si>
  <si>
    <t xml:space="preserve"> جدول 14.1. معدلات النمو السنوي لأنشطة خدمية مختارة بالأسعار الجارية </t>
  </si>
  <si>
    <r>
      <rPr>
        <b/>
        <sz val="10"/>
        <color rgb="FFFF0000"/>
        <rFont val="Calibri"/>
        <family val="2"/>
        <scheme val="minor"/>
      </rPr>
      <t>*</t>
    </r>
    <r>
      <rPr>
        <b/>
        <sz val="10"/>
        <color theme="0"/>
        <rFont val="Calibri"/>
        <family val="2"/>
        <scheme val="minor"/>
      </rPr>
      <t>2010</t>
    </r>
  </si>
  <si>
    <t xml:space="preserve">  جدول 15.1. الأهمية النسبية للأنشطة الخدمية من حيث مساهمتها في الناتج المحلي الإجمالي بالأسعار الجارية</t>
  </si>
  <si>
    <t xml:space="preserve"> جدول 16.1. نصيب الفرد من الناتج المحلي الإجمالي بالأسعار الجارية </t>
  </si>
  <si>
    <t>(درهم، العدد ، %)</t>
  </si>
  <si>
    <t xml:space="preserve">Year </t>
  </si>
  <si>
    <t>الناتج المحلي الإجمالي</t>
  </si>
  <si>
    <t>عـــدد الســـكان (تقديــرات منتــصف السنة)</t>
  </si>
  <si>
    <t>حصة الفرد من الناتج المحلي الإجمالي</t>
  </si>
  <si>
    <t>معدل النمو السنوي لحصة الفرد من الناتج المحلي الإجمالي</t>
  </si>
  <si>
    <t>(مليون درهم)</t>
  </si>
  <si>
    <t>(%)</t>
  </si>
  <si>
    <t xml:space="preserve"> جدول 17.1. نصيب الفرد من الناتج المحلي الإجمالي بأسعار 2007 الثابتة </t>
  </si>
  <si>
    <t>( % ،ألف درهم )</t>
  </si>
  <si>
    <t xml:space="preserve">جدول 18.1. نصيب الفرد من الناتج المحلي الإجمالي حسب القطاع (نفطي - غير نفطي) بالأسعار الجارية </t>
  </si>
  <si>
    <t>النمو السنوي</t>
  </si>
  <si>
    <t>حصة الفرد من الناتج المحلي النفطي</t>
  </si>
  <si>
    <t>حصة الفرد من الناتج المحلي غير النفطي</t>
  </si>
  <si>
    <t>جدول 19.1. نصيب الفرد من الناتج المحلي الإجمالي حسب القطاع (نفطي - غير نفطي) بأسعار 2007 الثابتة</t>
  </si>
  <si>
    <t xml:space="preserve">جدول 20.1. إجمالي تكوين رأس المال الثابت حسب النشاط الاقتصادي بالأسعار الجارية </t>
  </si>
  <si>
    <t>النسبة المئوية من المجموع</t>
  </si>
  <si>
    <r>
      <rPr>
        <b/>
        <sz val="10"/>
        <color rgb="FFFF0000"/>
        <rFont val="Calibri"/>
        <family val="2"/>
        <scheme val="minor"/>
      </rPr>
      <t>*</t>
    </r>
    <r>
      <rPr>
        <b/>
        <sz val="10"/>
        <color theme="0"/>
        <rFont val="Calibri"/>
        <family val="2"/>
        <scheme val="minor"/>
      </rPr>
      <t>1972</t>
    </r>
  </si>
  <si>
    <t>مركز الإحصاء - أبوظبي</t>
  </si>
  <si>
    <t>دائرة التخطيط</t>
  </si>
  <si>
    <r>
      <rPr>
        <sz val="10"/>
        <color rgb="FFFF0000"/>
        <rFont val="Calibri"/>
        <family val="2"/>
        <scheme val="minor"/>
      </rPr>
      <t>*</t>
    </r>
    <r>
      <rPr>
        <sz val="10"/>
        <rFont val="Calibri"/>
        <family val="2"/>
        <scheme val="minor"/>
      </rPr>
      <t>طرأت زيادة كبيرة في تكوين رأس المال الثابت عندما تأسست أدنوك والعديد من الشركات الأخرى عام 1971</t>
    </r>
  </si>
  <si>
    <t>جدول 21.1. معدلات النمو السنوية لإجمالي تكوين رأس المال الثابت حسب النشاط الاقتصادي بالأسعار الجارية</t>
  </si>
  <si>
    <t xml:space="preserve"> مركز الإحصاء - أبوظبي</t>
  </si>
  <si>
    <t>دارة التخطيط</t>
  </si>
  <si>
    <t xml:space="preserve">جدول 22.1. إجمالي تكوين رأس المال الثابت حسب النشاط الاقتصادي كنسبة مئوية من الناتج المحلي الإجمالي بالأسعار الجارية </t>
  </si>
  <si>
    <t xml:space="preserve">النسبة المئوية من الناتج المحلي الإجمالي </t>
  </si>
  <si>
    <t xml:space="preserve">جدول 23.1. التجارة الخارجية بالأسعار الجارية </t>
  </si>
  <si>
    <t xml:space="preserve">السنة </t>
  </si>
  <si>
    <t>إجمالي الواردات السلعية</t>
  </si>
  <si>
    <t>إجمالي الصادرات السلعية</t>
  </si>
  <si>
    <t xml:space="preserve">الفائض التجاري السلعي </t>
  </si>
  <si>
    <r>
      <rPr>
        <sz val="10"/>
        <color rgb="FFFF0000"/>
        <rFont val="Calibri"/>
        <family val="2"/>
        <scheme val="minor"/>
      </rPr>
      <t>**</t>
    </r>
    <r>
      <rPr>
        <sz val="10"/>
        <rFont val="Calibri"/>
        <family val="2"/>
        <scheme val="minor"/>
      </rPr>
      <t>300,702</t>
    </r>
  </si>
  <si>
    <r>
      <rPr>
        <sz val="10"/>
        <color rgb="FFFF0000"/>
        <rFont val="Calibri"/>
        <family val="2"/>
        <scheme val="minor"/>
      </rPr>
      <t>**</t>
    </r>
    <r>
      <rPr>
        <sz val="10"/>
        <rFont val="Calibri"/>
        <family val="2"/>
        <scheme val="minor"/>
      </rPr>
      <t>214,128</t>
    </r>
  </si>
  <si>
    <t>صافي التغيير من عام 1962 إلى عام 2010، %</t>
  </si>
  <si>
    <t>مركز الإحصاء - أبوظبي (2005 - 2010)</t>
  </si>
  <si>
    <t>دائرة المالية - إدارة الجمارك (1962 - 2004)</t>
  </si>
  <si>
    <r>
      <rPr>
        <b/>
        <sz val="10"/>
        <rFont val="Calibri"/>
        <family val="2"/>
      </rPr>
      <t>ملاحظات:</t>
    </r>
    <r>
      <rPr>
        <sz val="10"/>
        <rFont val="Calibri"/>
        <family val="2"/>
      </rPr>
      <t xml:space="preserve">
1. طرح الدرهم الإماراتي رسميا في 20 مايو 1973، ليحل محل الدينار البحريني، الذي كان العملة المحلية المتداولة حتى ذلك التاريخ. وعليه فإن القيم الواردة بالدرهم قبل التاريخ المذكور هي المعادل لقيمة الدرهم الإماراتي.</t>
    </r>
  </si>
  <si>
    <t>2- بدأ تصدير النفط في يونيو 1962</t>
  </si>
  <si>
    <t xml:space="preserve">جدول 24.1. التجارة الخارجية كنسبة مئوية من الناتج المحلي الإجمالي بالأسعار الجارية </t>
  </si>
  <si>
    <t>الفائض التجاري</t>
  </si>
  <si>
    <r>
      <rPr>
        <b/>
        <sz val="9"/>
        <color theme="1"/>
        <rFont val="Calibri"/>
        <family val="2"/>
        <scheme val="minor"/>
      </rPr>
      <t>المصدر:</t>
    </r>
    <r>
      <rPr>
        <sz val="9"/>
        <color theme="1"/>
        <rFont val="Calibri"/>
        <family val="2"/>
        <scheme val="minor"/>
      </rPr>
      <t xml:space="preserve"> مركز الإحصاء - أبوظبي</t>
    </r>
  </si>
  <si>
    <t xml:space="preserve"> </t>
  </si>
  <si>
    <t>جدول 25.1. الواردات والصادرات السلعية كنسبة مئوية من إجمالي التجارة بالأسعار الجارية</t>
  </si>
  <si>
    <t>إجمالي التجارة السلعية</t>
  </si>
  <si>
    <t xml:space="preserve">% </t>
  </si>
  <si>
    <r>
      <rPr>
        <sz val="10"/>
        <color rgb="FFFF0000"/>
        <rFont val="Calibri"/>
        <family val="2"/>
        <scheme val="minor"/>
      </rPr>
      <t>*</t>
    </r>
    <r>
      <rPr>
        <sz val="10"/>
        <rFont val="Calibri"/>
        <family val="2"/>
        <scheme val="minor"/>
      </rPr>
      <t>387,275.7</t>
    </r>
  </si>
  <si>
    <r>
      <rPr>
        <sz val="10"/>
        <color rgb="FFFF0000"/>
        <rFont val="Calibri"/>
        <family val="2"/>
        <scheme val="minor"/>
      </rPr>
      <t>*</t>
    </r>
    <r>
      <rPr>
        <sz val="10"/>
        <rFont val="Calibri"/>
        <family val="2"/>
        <scheme val="minor"/>
      </rPr>
      <t>77.6</t>
    </r>
  </si>
  <si>
    <t>المصدر: دائرة المالية - إدارة الجمارك (1962 - 2004)</t>
  </si>
  <si>
    <t xml:space="preserve">جدول 26.1. الواردات حسب أقسام النظام المنسق </t>
  </si>
  <si>
    <t xml:space="preserve">(مليون درهم) </t>
  </si>
  <si>
    <t xml:space="preserve">السلعة </t>
  </si>
  <si>
    <t>المجموع حسب أقسام النظام المنسق</t>
  </si>
  <si>
    <t>حيوانات حية ومنتجات المملكة الحيوانية</t>
  </si>
  <si>
    <t>منتجات الأغذية، مشروبات، سوائل كحولية وتبغ</t>
  </si>
  <si>
    <t>منتجات معدنية</t>
  </si>
  <si>
    <t>منتجات الصناعات الكيماوية أو الصناعات المرتبطة بها</t>
  </si>
  <si>
    <t>لدائن ومصنوعاتها، مطاط ومصنوعاته</t>
  </si>
  <si>
    <t>مصنوعات جلدية، أصناف عدة الحيوانات ، لوازم السفر</t>
  </si>
  <si>
    <t>خشب ومصنوعاته ، فلين، أصناف صناعتي الحصر والسلال</t>
  </si>
  <si>
    <t>عجينة الخشب، نفايات وفضلات ورق وورق مقوى ومصنوعاته</t>
  </si>
  <si>
    <t>مواد نسيجية ومصنوعاتها</t>
  </si>
  <si>
    <t>أحذية، مظلات، أصناف من ريش، أزهار اصطناعية وشعر بشري</t>
  </si>
  <si>
    <t>مصنوعات من حجر، ميكا، منتجات من خزف، زجاج و مصنوعاته</t>
  </si>
  <si>
    <t>لؤلؤ، أحجار كريمة، معادن  ثمينة ومصنوعات هذه المواد</t>
  </si>
  <si>
    <t>معادن عادية ومصنوعاتها</t>
  </si>
  <si>
    <t>آلات، أجهزة تسجيل وإذاعة الصوت والصور ولوازمها</t>
  </si>
  <si>
    <t>معدات نقل</t>
  </si>
  <si>
    <t>أجهزة بصرية وفوتوغرافية وطبية، أدوات موسيقية ولوازمها</t>
  </si>
  <si>
    <t>أسلحة وذخائر،  أجزاؤها ولوازمها</t>
  </si>
  <si>
    <t>سلع ومنتجات مختلفة</t>
  </si>
  <si>
    <r>
      <t>تحف فنية،  قطع للمجموعات وقطع أثرية</t>
    </r>
    <r>
      <rPr>
        <b/>
        <sz val="11"/>
        <color rgb="FFFF0000"/>
        <rFont val="Calibri"/>
        <family val="2"/>
      </rPr>
      <t>*</t>
    </r>
  </si>
  <si>
    <t xml:space="preserve">يتبع.. الواردات حسب أقسام النظام المنسق </t>
  </si>
  <si>
    <t>المصدر: دائرة المالية - إدارة الجمارك</t>
  </si>
  <si>
    <r>
      <rPr>
        <sz val="10"/>
        <color rgb="FFFF0000"/>
        <rFont val="Calibri"/>
        <family val="2"/>
      </rPr>
      <t>*</t>
    </r>
    <r>
      <rPr>
        <sz val="10"/>
        <rFont val="Calibri"/>
        <family val="2"/>
      </rPr>
      <t>أدخلت أصناف جديدة ضمن هذا القسم لأول مرة عام 2008</t>
    </r>
  </si>
  <si>
    <t>جدول 27.1. الصادرات غير النفطية حسب أقسام النظام المنسق</t>
  </si>
  <si>
    <t>يتبع: الصادرات غير النفطية حسب أقسام النظام المنسق</t>
  </si>
  <si>
    <r>
      <rPr>
        <b/>
        <sz val="10"/>
        <color indexed="8"/>
        <rFont val="Calibri"/>
        <family val="2"/>
      </rPr>
      <t xml:space="preserve">المصدر: </t>
    </r>
    <r>
      <rPr>
        <sz val="10"/>
        <color indexed="8"/>
        <rFont val="Calibri"/>
        <family val="2"/>
      </rPr>
      <t>دائرة المالية - إدارة الجمارك</t>
    </r>
  </si>
  <si>
    <t>1. "-" تعني أن القيمة صفر</t>
  </si>
  <si>
    <t>2. "O" تعني أن القيمة أقل من نصف مليون</t>
  </si>
  <si>
    <t>3. تعزى الزيادة المسجلة عام 2009 إلى ارتفاع الكميات المصدرة من أعمد الأبراج والصواري وأجزائها</t>
  </si>
  <si>
    <t>4. تعزى الزيادة المسجلة عام 2009 و 2010 إلى ارتفاع الصادرات من منصات الحفر والإنتاج العائمة والغاطسة</t>
  </si>
  <si>
    <t>جدول 28.1. الرقم القياسي لأسعار المستهلك ومعدلات التضخم</t>
  </si>
  <si>
    <t>الرقم الرقم القياسي لأسعار المستهلك</t>
  </si>
  <si>
    <t>معدل التضخم</t>
  </si>
  <si>
    <t>(سنة الأساس 1980)</t>
  </si>
  <si>
    <t>(سنة الأساس 1995)</t>
  </si>
  <si>
    <t>(سنة الأساس 2007)</t>
  </si>
  <si>
    <t>المركز الوطني للإحصاء، صندوق النقد الدولي</t>
  </si>
  <si>
    <t>ملاحظة: يحسب الرقم الرقم القياسي لأسعار المستهلك سنويا منذ عام 1977. وقد بدأ مركز الإحصاء في إعداد ونشر هذا المؤشر بصورة شهرية ابتداءً من عام 2008، حيث يتم من خلاله قياس التغير النسبي في أسعار سلة مختارة منن السلع والخدمات التي تشتريها الأسر المعيشية بكافة أنواعها.</t>
  </si>
  <si>
    <t>جدول 29.1. تعويضات العاملين حسب النشاط الاقتصادي بالأسعار الجارية</t>
  </si>
  <si>
    <t>(مليون درهم، %)</t>
  </si>
  <si>
    <t>صافي التغيير من 1975 إلى 2010، %</t>
  </si>
  <si>
    <t>المركز الوطني للإحصاء</t>
  </si>
  <si>
    <r>
      <rPr>
        <sz val="11"/>
        <color rgb="FFFF0000"/>
        <rFont val="Calibri"/>
        <family val="2"/>
        <scheme val="minor"/>
      </rPr>
      <t>*</t>
    </r>
    <r>
      <rPr>
        <sz val="11"/>
        <rFont val="Calibri"/>
        <family val="2"/>
        <scheme val="minor"/>
      </rPr>
      <t>تقديرات أولية</t>
    </r>
  </si>
  <si>
    <t xml:space="preserve">جدول 30.1. معدلات النمو السنوي لتعويضات العاملين حسب النشاط الاقتصادي بالأسعار الجارية </t>
  </si>
  <si>
    <t xml:space="preserve">جدول 31.1. تعويضات العاملين حسب النشاط الاقتصادي كنسبة مئوية من الناتج المحلي الإجمالي بالأسعار الجارية  </t>
  </si>
  <si>
    <t>الفصل الثاني</t>
  </si>
  <si>
    <t>الصناعة والأعمال</t>
  </si>
  <si>
    <t>العدد الكلي للأعمال التجارية المسجلة (1970 - 2010)</t>
  </si>
  <si>
    <t>القيمة المضافة وإجمالي تكوين رأس المال الثابت في نشاط الصناعات التحويلية  (1970- 2010)</t>
  </si>
  <si>
    <t>إنتاج وصادرات النفط الخام - (1960- 2010)</t>
  </si>
  <si>
    <t xml:space="preserve">أسعار خامات النفط لإمارة أبوظبي حسب نوع الخام (1962 - 2010)          </t>
  </si>
  <si>
    <t>إنتاج واستخدام الغاز الطبيعي (1970 - 2010)</t>
  </si>
  <si>
    <t>إنتاج وصادرات منتجات الغاز الطبيعي المسال (1977- 2010)</t>
  </si>
  <si>
    <t>المبيعات المحلية من المنتجات البترولية المكررة في إمارة أبوظبي (1989- 2010)</t>
  </si>
  <si>
    <t>الطاقة الكهربية المولدة (1972 - 2010)</t>
  </si>
  <si>
    <t>استهلاك الكهرباء حسب المنطقة (1972 - 2010)</t>
  </si>
  <si>
    <t>استهلاك المياه المحلاة حسب المنطقة (1974 - 2010)</t>
  </si>
  <si>
    <t>الإحصاءات الرئيسية لنشاط التشييد والبناء (1968 - 2010)</t>
  </si>
  <si>
    <t>حركة الطائرات والركاب القادمين والمغادرين عبر مطار أبوظبي الدولي - (1968- 2010)</t>
  </si>
  <si>
    <t>كميات الشحنات الجوية المفرغة حسب مطار التفريغ (1969 - 2010)</t>
  </si>
  <si>
    <t>كميات البضائع المشحونة جواً حسب مطار المغادرة (1969 - 2010)</t>
  </si>
  <si>
    <t>حركة الركاب القادمين والمغادرين عبر المطارات الدولية بإمارة أبوظبي (1968- 2010)</t>
  </si>
  <si>
    <t>حركة البضائع والبواخر في ميناء زايد (1976 - 2010)</t>
  </si>
  <si>
    <t xml:space="preserve">الإحصاءات الرئيسية لنشاط الاتصالات (1963- 2010) </t>
  </si>
  <si>
    <t>الإحصاءات الرئيسية لنشاط المنشآت الفندقية (1975- 2010)</t>
  </si>
  <si>
    <t xml:space="preserve">جدول 1.2. العدد الكلي للأعمال التجارية المسجلة </t>
  </si>
  <si>
    <t>العدد الكلي للأعمال التجارية المسجلة</t>
  </si>
  <si>
    <t>أبوظبي</t>
  </si>
  <si>
    <t>صافي التغير من 1970 إلى 2010، %</t>
  </si>
  <si>
    <t>بلدية أبوظبي وبلدية العين</t>
  </si>
  <si>
    <t>دائرة التنمية الاقتصادية (2007-2010)</t>
  </si>
  <si>
    <t>1. يعزي التراجع المسجل عامي 1981 و1992 إلى آثار حربي الخليج الأولى والثانية</t>
  </si>
  <si>
    <t>2. بيانات منطقتي أبوظبي والعين لعامي 2005 و2006 عبارة عن تقديرات</t>
  </si>
  <si>
    <t>جدول 2.2. القيمة المضافة وإجمالي تكوين رأس المال الثابت في نشاط الصناعات التحويلية</t>
  </si>
  <si>
    <t>القيمة المضافة</t>
  </si>
  <si>
    <t>إجمالي تكوين رأس المال الثابت</t>
  </si>
  <si>
    <r>
      <rPr>
        <b/>
        <sz val="11"/>
        <color rgb="FFFF0000"/>
        <rFont val="Calibri"/>
        <family val="2"/>
        <scheme val="minor"/>
      </rPr>
      <t>*</t>
    </r>
    <r>
      <rPr>
        <b/>
        <sz val="11"/>
        <color theme="0"/>
        <rFont val="Calibri"/>
        <family val="2"/>
        <scheme val="minor"/>
      </rPr>
      <t>2010</t>
    </r>
  </si>
  <si>
    <t>دائرة التخطيط والاقتصاد، القسم الاقتصادي (2002 - 2004)</t>
  </si>
  <si>
    <t>دائرة التخطيط، القسم الاقتصادي (1970 - 2001)</t>
  </si>
  <si>
    <r>
      <t xml:space="preserve">* </t>
    </r>
    <r>
      <rPr>
        <sz val="9"/>
        <rFont val="Calibri"/>
        <family val="2"/>
        <scheme val="minor"/>
      </rPr>
      <t>تقديرات أولية</t>
    </r>
  </si>
  <si>
    <t>ملاحظة: طرح الدرهم الإماراتي رسميا في 20 مايو 1973، ليحل محل الدينار البحريني، الذي كان العملة المحلية المتداولة حتى ذلك التاريخ. وعليه فإن القيم الواردة بالدرهم قبل التاريخ المذكور هي المعادل لقيمة الدرهم الإماراتي.</t>
  </si>
  <si>
    <t xml:space="preserve">جدول 3.2. إنتاج وصادرات النفط الخام   </t>
  </si>
  <si>
    <t>(ألف برميل)</t>
  </si>
  <si>
    <t>الإنتاج</t>
  </si>
  <si>
    <t>الصادرات</t>
  </si>
  <si>
    <t>المتوسط اليومي</t>
  </si>
  <si>
    <t xml:space="preserve">الإنتاج السنوي </t>
  </si>
  <si>
    <t>الصادرات السنوية</t>
  </si>
  <si>
    <t xml:space="preserve"> شركة بترول أبوظبي الوطنية - أدنوك</t>
  </si>
  <si>
    <t>دائرة البترول - أبوظبي (1960 - 1967)</t>
  </si>
  <si>
    <t>ملاحظة: الأرقام الخاصة بالإنتاج لا تتضمن الإنتاج من المكثفات</t>
  </si>
  <si>
    <t>جدول 4.2. أسعار خامات النفط لإمارة أبوظبي حسب نوع الخام</t>
  </si>
  <si>
    <t>(دولار للبرميل)</t>
  </si>
  <si>
    <t>خام مربان</t>
  </si>
  <si>
    <t>خام أم الشيف</t>
  </si>
  <si>
    <t>خام زاكم السفلي</t>
  </si>
  <si>
    <t>خام زاكم العلوي</t>
  </si>
  <si>
    <t>ــ</t>
  </si>
  <si>
    <t>دائرة البترول - أبوظبي</t>
  </si>
  <si>
    <t>شركة بترول أبوظبي الوطنية - أدنوك</t>
  </si>
  <si>
    <t>1. بدأ تصدير النفط في يونيو عام 1962</t>
  </si>
  <si>
    <t>2. باستثناء خام مربان فإن متوسط أسعار الخامات الأخرى للأعوام 1989، 1990 و1991 هي عبارة عن تقديرات</t>
  </si>
  <si>
    <t>جدول 5.2. إنتاج واستخدام الغاز الطبيعي</t>
  </si>
  <si>
    <t>(مليون قدم مكعب)</t>
  </si>
  <si>
    <t>الاستخدام</t>
  </si>
  <si>
    <t>الاستخدام السنوي</t>
  </si>
  <si>
    <r>
      <rPr>
        <b/>
        <sz val="11"/>
        <color rgb="FFFF0000"/>
        <rFont val="Calibri"/>
        <family val="2"/>
      </rPr>
      <t>*</t>
    </r>
    <r>
      <rPr>
        <b/>
        <sz val="11"/>
        <color theme="0"/>
        <rFont val="Calibri"/>
        <family val="2"/>
      </rPr>
      <t>2009</t>
    </r>
  </si>
  <si>
    <r>
      <rPr>
        <b/>
        <sz val="11"/>
        <color rgb="FFFF0000"/>
        <rFont val="Calibri"/>
        <family val="2"/>
      </rPr>
      <t>*</t>
    </r>
    <r>
      <rPr>
        <b/>
        <sz val="11"/>
        <color theme="0"/>
        <rFont val="Calibri"/>
        <family val="2"/>
      </rPr>
      <t>2010</t>
    </r>
  </si>
  <si>
    <t xml:space="preserve"> شركة بترول أبوظبي الوطنية - أدنوك (بيانات الفترة 2000 - 2004)</t>
  </si>
  <si>
    <t>المجلس الأعلى للبترول وشركة بترول أبوظبي الوطنية - أدنوك (بيانات الفترة 1983 - 1999)</t>
  </si>
  <si>
    <t>المجلس الأعلى للبترول (بيانات الفترة 1980 - 1981)</t>
  </si>
  <si>
    <t>وزارة البترول والثروة المعدنية (بيانات الفترة 1970 - 1979)</t>
  </si>
  <si>
    <t xml:space="preserve">جدول 6.2. إنتاج وصادرات منتجات الغاز الطبيعي المسال  </t>
  </si>
  <si>
    <t>(ألف طن متري)</t>
  </si>
  <si>
    <t xml:space="preserve"> شركة بترول أبوظبي الوطنية - أدنوك (2006 - 2009)</t>
  </si>
  <si>
    <r>
      <t>*</t>
    </r>
    <r>
      <rPr>
        <sz val="10"/>
        <rFont val="Calibri"/>
        <family val="2"/>
        <scheme val="minor"/>
      </rPr>
      <t xml:space="preserve">تقديرات أولية </t>
    </r>
  </si>
  <si>
    <t>جدول 7.2. المبيعات المحلية من المنتجات البترولية المكررة في إمارة أبوظبي</t>
  </si>
  <si>
    <t>(مليون جالون بريطاني)</t>
  </si>
  <si>
    <t>غاز البترول المسال</t>
  </si>
  <si>
    <t>بنزين خال من الرصاص</t>
  </si>
  <si>
    <t>وقود طائرات/ كيروسين</t>
  </si>
  <si>
    <t>زيت الغاز/ ديزل</t>
  </si>
  <si>
    <t>زيت الوقود</t>
  </si>
  <si>
    <t>زيوت وشحوم محركات</t>
  </si>
  <si>
    <t>منتجات أخرى</t>
  </si>
  <si>
    <t xml:space="preserve"> - </t>
  </si>
  <si>
    <t>شركة تكرير (2008 - 2009)</t>
  </si>
  <si>
    <r>
      <rPr>
        <sz val="10"/>
        <color rgb="FFFF0000"/>
        <rFont val="Calibri"/>
        <family val="2"/>
        <scheme val="minor"/>
      </rPr>
      <t>*</t>
    </r>
    <r>
      <rPr>
        <sz val="10"/>
        <color theme="1"/>
        <rFont val="Calibri"/>
        <family val="2"/>
        <scheme val="minor"/>
      </rPr>
      <t xml:space="preserve"> تقديرات أولية</t>
    </r>
  </si>
  <si>
    <t>1. زيت الوقود يشمل وقود السفن</t>
  </si>
  <si>
    <t xml:space="preserve"> 2. إجمالي المبيعات من المنتجات البترولية = المبيعات المحلية داخل إمارة أبوظبي + الصادرات + المبيعات إلى الإمارات الشمالية</t>
  </si>
  <si>
    <t>3. في عامي 2008 و2009 ينطبق مسمى "بنزين خالي من الرصاص" أيضاً على بنزين السيارات</t>
  </si>
  <si>
    <t xml:space="preserve">جدول 8.2. الطاقة الكهربائية المولدة </t>
  </si>
  <si>
    <t>(ميجاوات/ساعة)</t>
  </si>
  <si>
    <t>المنطقة الغربية</t>
  </si>
  <si>
    <t>شركتي تكرير والإمارات للألمونيوم</t>
  </si>
  <si>
    <t>صافي التغير من 1972 إلى 2010، %</t>
  </si>
  <si>
    <r>
      <rPr>
        <b/>
        <sz val="10"/>
        <color theme="1"/>
        <rFont val="Calibri"/>
        <family val="2"/>
        <scheme val="minor"/>
      </rPr>
      <t>المصدر:</t>
    </r>
    <r>
      <rPr>
        <sz val="10"/>
        <color theme="1"/>
        <rFont val="Calibri"/>
        <family val="2"/>
        <scheme val="minor"/>
      </rPr>
      <t xml:space="preserve"> شركة أبوظبي للماء والكهرباء</t>
    </r>
  </si>
  <si>
    <t>1. تتضمن البيانات الخاصة بالفترة من 2001 إلى 2004 الطاقة الكهربائية المحولة من شركة تكرير</t>
  </si>
  <si>
    <t>2. تم دمج بيانات المنطقة الغربية مع بيانات منطقة أبوظبي للفترة 1998-2010</t>
  </si>
  <si>
    <t>3. بدأت شركة الإمارات للألمنيوم عملياتها عام 2009</t>
  </si>
  <si>
    <t xml:space="preserve">جدول 9.2. استهلاك الكهرباء حسب المنطقة </t>
  </si>
  <si>
    <t xml:space="preserve"> شركة أبوظبي للماء والكهرباء (2000-2009)</t>
  </si>
  <si>
    <t>هيئة مياه وكهرباء أبوظبي (1994-1999)</t>
  </si>
  <si>
    <t xml:space="preserve"> دائرة الماء والكهرباء (1972-1993)</t>
  </si>
  <si>
    <t>1. الأرقام الخاصة بمنطقة العين والمنطقة الغربية للفترة 2002-2003 هي عبارة عن تقديرات</t>
  </si>
  <si>
    <t xml:space="preserve">2. يتضمن الاستهلاك الطاقة الكهربائية المستهلكة داخل محطات التوليد والفاقد الفني عبر شبكة التوزيع </t>
  </si>
  <si>
    <t>جدول 10.2. استهلاك المياه المحلاة حسب المنطقة</t>
  </si>
  <si>
    <t>الاستهلاك الإجمالي</t>
  </si>
  <si>
    <t>صافي التغير من 1974 إلى 2010، %</t>
  </si>
  <si>
    <t xml:space="preserve"> شركة أبوظبي للماء والكهرباء (2000-2010)</t>
  </si>
  <si>
    <t>1. تم تقدير الاستهلاك الكلي للسنوات 1974-1977 على أساس متوسط حصة أبوظبي من الاستهلاك لعام 1978-1979، في حين احتُسِب استهلاك منطقة العين للسنوات 1974-1979 باعتباره يمثل الفرق بين تقديرات الاستهلاك الكلي والأرقام المتوفرة عن استهلاك منطقة أبوظبي.</t>
  </si>
  <si>
    <t>2. الأرقام الخاصة بمنطقة أبوظبي للفترة 2005-2010 تتضمن استهلاك المنطقة الغربية</t>
  </si>
  <si>
    <t>جدول 11.2. الإحصاءات الرئيسية لنشاط التشييد والبناء</t>
  </si>
  <si>
    <t>(العدد)</t>
  </si>
  <si>
    <t>عدد المباني</t>
  </si>
  <si>
    <t>عدد المساكن</t>
  </si>
  <si>
    <t>رخص البناء الصادرة حسب المنطقة</t>
  </si>
  <si>
    <t>صافي التغير من 1968 إلى 2010، %</t>
  </si>
  <si>
    <t>مصاد بيانات المباني والمساكن:</t>
  </si>
  <si>
    <t>مصادر بيانات رخص البناء:</t>
  </si>
  <si>
    <r>
      <rPr>
        <sz val="10"/>
        <color indexed="8"/>
        <rFont val="Wingdings"/>
        <charset val="2"/>
      </rPr>
      <t>v</t>
    </r>
    <r>
      <rPr>
        <sz val="10"/>
        <color indexed="8"/>
        <rFont val="Calibri"/>
        <family val="2"/>
      </rPr>
      <t xml:space="preserve"> تعدادات المباني والمساكن (1995 - 2001)</t>
    </r>
  </si>
  <si>
    <r>
      <rPr>
        <sz val="10"/>
        <color indexed="8"/>
        <rFont val="Wingdings"/>
        <charset val="2"/>
      </rPr>
      <t>v</t>
    </r>
    <r>
      <rPr>
        <sz val="10"/>
        <color indexed="8"/>
        <rFont val="Calibri"/>
        <family val="2"/>
      </rPr>
      <t>دائرة البلديات والزراعة (2003 - 2004)</t>
    </r>
  </si>
  <si>
    <r>
      <rPr>
        <sz val="10"/>
        <color indexed="8"/>
        <rFont val="Wingdings"/>
        <charset val="2"/>
      </rPr>
      <t>v</t>
    </r>
    <r>
      <rPr>
        <sz val="10"/>
        <color indexed="8"/>
        <rFont val="Calibri"/>
        <family val="2"/>
      </rPr>
      <t>الإدارة المركزية للإحصاء (1985)</t>
    </r>
  </si>
  <si>
    <r>
      <rPr>
        <sz val="10"/>
        <color indexed="8"/>
        <rFont val="Wingdings"/>
        <charset val="2"/>
      </rPr>
      <t>v</t>
    </r>
    <r>
      <rPr>
        <sz val="10"/>
        <color indexed="8"/>
        <rFont val="Calibri"/>
        <family val="2"/>
      </rPr>
      <t xml:space="preserve"> بلدية أبوظبي وبلدية العين (1976 - 2002)</t>
    </r>
  </si>
  <si>
    <r>
      <rPr>
        <sz val="10"/>
        <color indexed="8"/>
        <rFont val="Wingdings"/>
        <charset val="2"/>
      </rPr>
      <t>v</t>
    </r>
    <r>
      <rPr>
        <sz val="10"/>
        <color indexed="8"/>
        <rFont val="Calibri"/>
        <family val="2"/>
      </rPr>
      <t xml:space="preserve">  تعدادات السكان والمساكن (1980)</t>
    </r>
  </si>
  <si>
    <r>
      <rPr>
        <sz val="10"/>
        <color indexed="8"/>
        <rFont val="Wingdings"/>
        <charset val="2"/>
      </rPr>
      <t>v</t>
    </r>
    <r>
      <rPr>
        <sz val="10"/>
        <color indexed="8"/>
        <rFont val="Calibri"/>
        <family val="2"/>
      </rPr>
      <t xml:space="preserve"> بدلية أبوظبي (1975)</t>
    </r>
  </si>
  <si>
    <r>
      <rPr>
        <sz val="10"/>
        <color indexed="8"/>
        <rFont val="Wingdings"/>
        <charset val="2"/>
      </rPr>
      <t>v</t>
    </r>
    <r>
      <rPr>
        <sz val="10"/>
        <color indexed="8"/>
        <rFont val="Calibri"/>
        <family val="2"/>
      </rPr>
      <t xml:space="preserve"> مسوح المباني والوحدات السكنية (1972، 1992)</t>
    </r>
  </si>
  <si>
    <r>
      <rPr>
        <sz val="10"/>
        <color indexed="8"/>
        <rFont val="Wingdings"/>
        <charset val="2"/>
      </rPr>
      <t>v</t>
    </r>
    <r>
      <rPr>
        <sz val="10"/>
        <color indexed="8"/>
        <rFont val="Calibri"/>
        <family val="2"/>
      </rPr>
      <t xml:space="preserve"> دائرة التخطيط العمراني، أبوظبي (1968 - 1974)</t>
    </r>
  </si>
  <si>
    <t>ملاحظة: تم تقدير بيانات المباني والمساكن للفترة 2006 - 2009 على أساس النتائج الأولية لمشروع تحديث الأطر الذي نفذه مركز في أكتوبر عام 2010.</t>
  </si>
  <si>
    <t xml:space="preserve">جدول 12.2. حركة الطائرات والركاب القادمين والمغادرين عبر مطار أبوظبي الدولي </t>
  </si>
  <si>
    <t>حركة الطائرات</t>
  </si>
  <si>
    <t>القادمون</t>
  </si>
  <si>
    <t>المغادرون</t>
  </si>
  <si>
    <t>دائرة الطيران المدني</t>
  </si>
  <si>
    <t>شركة أبوظبي للمطارات (2005 - 2010)</t>
  </si>
  <si>
    <t xml:space="preserve">1. بيانات عام 1982 تستثني الطائرات العمودية </t>
  </si>
  <si>
    <t xml:space="preserve">2. تستثني هذه البيانات  المسافرين الذين واصلوا سفرياتهم على نفس الرحلة </t>
  </si>
  <si>
    <t>3. بيانات القادمين والمغادرين لعام 1969 هي عبارة عن تقديرات</t>
  </si>
  <si>
    <t>4. بيانات عام 2010 تشمل بيانات مطار البطين للطيران الخاص</t>
  </si>
  <si>
    <r>
      <rPr>
        <b/>
        <sz val="11"/>
        <color theme="1"/>
        <rFont val="Calibri"/>
        <family val="2"/>
        <scheme val="minor"/>
      </rPr>
      <t>جدول 13.2.</t>
    </r>
    <r>
      <rPr>
        <sz val="11"/>
        <color theme="1"/>
        <rFont val="Calibri"/>
        <family val="2"/>
        <scheme val="minor"/>
      </rPr>
      <t xml:space="preserve"> كميات الشحنات الجوية المفرغة حسب مطار التفريغ</t>
    </r>
  </si>
  <si>
    <t>(طن)</t>
  </si>
  <si>
    <t>حركة البضائع</t>
  </si>
  <si>
    <t xml:space="preserve">حركة الطرود البريدية </t>
  </si>
  <si>
    <t>صافي التغير من 1969 إلى 2010، %</t>
  </si>
  <si>
    <r>
      <rPr>
        <b/>
        <sz val="10"/>
        <color theme="1"/>
        <rFont val="Calibri"/>
        <family val="2"/>
        <scheme val="minor"/>
      </rPr>
      <t>المصدر:</t>
    </r>
    <r>
      <rPr>
        <sz val="10"/>
        <color theme="1"/>
        <rFont val="Calibri"/>
        <family val="2"/>
        <scheme val="minor"/>
      </rPr>
      <t xml:space="preserve"> شركة أبوظبي للمطارات</t>
    </r>
  </si>
  <si>
    <r>
      <rPr>
        <b/>
        <sz val="11"/>
        <color theme="1"/>
        <rFont val="Calibri"/>
        <family val="2"/>
        <scheme val="minor"/>
      </rPr>
      <t>جدول 14.2.</t>
    </r>
    <r>
      <rPr>
        <sz val="11"/>
        <color theme="1"/>
        <rFont val="Calibri"/>
        <family val="2"/>
        <scheme val="minor"/>
      </rPr>
      <t xml:space="preserve"> كميات البضائع المشحونة جواً حسب مطار المغادرة</t>
    </r>
  </si>
  <si>
    <t>جدول 15.2. حركة الركاب القادمين والمغادرين عبر المطارات الدولية بإمارة أبوظبي</t>
  </si>
  <si>
    <t xml:space="preserve">1. تستثني هذه البيانات  المسافرين الذين واصلوا سفرياتهم على نفس الرحلة </t>
  </si>
  <si>
    <t>2. بيانات عام 1969 عبارة عن تقديرات</t>
  </si>
  <si>
    <r>
      <t>جدول 16.2.</t>
    </r>
    <r>
      <rPr>
        <sz val="11"/>
        <color theme="1"/>
        <rFont val="Calibri"/>
        <family val="2"/>
        <scheme val="minor"/>
      </rPr>
      <t xml:space="preserve"> حركة البضائع والبواخر في ميناء زايد</t>
    </r>
  </si>
  <si>
    <t>عدد السفن</t>
  </si>
  <si>
    <t>مجموع ناقلات النفط والسفن</t>
  </si>
  <si>
    <t xml:space="preserve">ناقلات النفط  </t>
  </si>
  <si>
    <t>السفن</t>
  </si>
  <si>
    <t>صافي التغير من 1976 إلى 2010، %</t>
  </si>
  <si>
    <t>شركة مرافئ أبوظبي (2005 - 2010)</t>
  </si>
  <si>
    <t>شركة أبوظبي للمواني (2004)</t>
  </si>
  <si>
    <t xml:space="preserve">هيئة المواني البحرية (1976 - 2003) </t>
  </si>
  <si>
    <t>ملاحظة: تقديرات توزيع السفن حسب النوع لعامي 2009 و2010 مبنية على بيانات 2008</t>
  </si>
  <si>
    <t>جدول 17.2. الإحصاءات الرئيسية لنشاط الاتصالات</t>
  </si>
  <si>
    <t>عدد خطوط الهاتف الثابت</t>
  </si>
  <si>
    <t>عدد خطوط الهاتف المتحرك</t>
  </si>
  <si>
    <t>عدد خطوط الإنترنت</t>
  </si>
  <si>
    <t>مؤسسة الإمارتات للاتصالات المحدودة</t>
  </si>
  <si>
    <t>هيئة تنظيم الاتصالات (2007 - 2010)</t>
  </si>
  <si>
    <t>شركة أبوظبي للتلغراف والهاتف المحدودة</t>
  </si>
  <si>
    <t>1. تم تقدير خطوط الهاتف الثابتة للفترة 1986- 1989 بقسمة عدد الخطوط الثابتة على عدد السكان بنهاية العام، للأعوام 1985 و 1990 ، ثم ضرب متوسط هذين الرقمين في عدد السكان. وللحصول على عدد من الخطوط الثابتة لعام 2004 تم استخدام المتوسط الناتج من طريقنين للتقدير، الأولى هي ذات الطريقة الموصوفة آنفاً، والأخرى عن طريق الاستقراء، أما العدد للفترة  1982- 1985 فقد قدر عن طريق دراسة الزيادة في عدد من المباني خلال الفترة المذكورة.</t>
  </si>
  <si>
    <t xml:space="preserve"> 2. بدأت خدمات الهاتف المحمول عام 1982 والإنترنت عام 1995</t>
  </si>
  <si>
    <t>جدول18.2. الإحصاءات الرئيسية لنشاط المنشآت الفندقية</t>
  </si>
  <si>
    <t>المنشآت الفندقية</t>
  </si>
  <si>
    <t>الغرف</t>
  </si>
  <si>
    <t>نزلاء المنشآت الفندقية</t>
  </si>
  <si>
    <t>ليالي الإقامة للمنشآت الفندقية</t>
  </si>
  <si>
    <t>صافي التغير من 1975 إلى 2010، %</t>
  </si>
  <si>
    <r>
      <t>هيئة أبوظبي للسياحة (2004</t>
    </r>
    <r>
      <rPr>
        <sz val="11"/>
        <color theme="1"/>
        <rFont val="Calibri"/>
        <family val="2"/>
        <scheme val="minor"/>
      </rPr>
      <t>- 2010)</t>
    </r>
  </si>
  <si>
    <t xml:space="preserve"> وزارة التخطيط ودائرة التخطيط - المؤشرات الاقتصادية والاجتماعية السنوية (1990- 2003)</t>
  </si>
  <si>
    <t xml:space="preserve"> وزارة التخطيط (1982- 1989) </t>
  </si>
  <si>
    <t xml:space="preserve"> دائرة التخطيط، القسم الاقتصادي (1975-1981)</t>
  </si>
  <si>
    <t>1. بيانات عام 1982 عن عدد المنشآت الفندقية وعدد من الغرف خاصة بالفترة من يناير إلى سبتمبر</t>
  </si>
  <si>
    <t>2. قدرت بيانات عام 1981 بواسطة المصادر ذات الصلة</t>
  </si>
  <si>
    <t>جدول 4-15: الكتب المتوفرة في دار الكتب الوطنية وهيئة أبوظبي للثقافة والتراث مصنفة حسب موضوع الكتاب</t>
  </si>
  <si>
    <t xml:space="preserve">دينية </t>
  </si>
  <si>
    <t xml:space="preserve">تاريخية </t>
  </si>
  <si>
    <t xml:space="preserve">آداب </t>
  </si>
  <si>
    <t xml:space="preserve">سياسة </t>
  </si>
  <si>
    <t xml:space="preserve">اقتصاد </t>
  </si>
  <si>
    <t xml:space="preserve">قانون </t>
  </si>
  <si>
    <t xml:space="preserve">فنون </t>
  </si>
  <si>
    <t>علوم بحتة</t>
  </si>
  <si>
    <t xml:space="preserve">علوم تطبيقية </t>
  </si>
  <si>
    <t xml:space="preserve">أطفال </t>
  </si>
  <si>
    <t xml:space="preserve">معارف عامة </t>
  </si>
  <si>
    <t>المصدر:</t>
  </si>
  <si>
    <t xml:space="preserve"> هيئة أبوظبي للثقافة والتراث</t>
  </si>
  <si>
    <t>جدول 4-14: الإعانات الاجتماعية وقيمة المساعدة حسب نوع الحالة (1992 - 2010)</t>
  </si>
  <si>
    <t>(عدد المستفيدين، مليون درهم)</t>
  </si>
  <si>
    <t>إجمالي قيمة المساعدة بنهاية ديسمبر من كل سنة</t>
  </si>
  <si>
    <t>القيمة السنوية بملايين الدراهم</t>
  </si>
  <si>
    <t>عجز صحي</t>
  </si>
  <si>
    <t>مسنون</t>
  </si>
  <si>
    <t>محدودي الدخل</t>
  </si>
  <si>
    <t>أرامل</t>
  </si>
  <si>
    <t>مطلقات</t>
  </si>
  <si>
    <t>حالات هجر</t>
  </si>
  <si>
    <t>غير متزوجات</t>
  </si>
  <si>
    <t>أيتام</t>
  </si>
  <si>
    <t>طلبة متزوجون</t>
  </si>
  <si>
    <t>أسر مسجونين</t>
  </si>
  <si>
    <t>حالات استثنائية</t>
  </si>
  <si>
    <t>معوقون</t>
  </si>
  <si>
    <t>مجهولي الأبوين</t>
  </si>
  <si>
    <t>متزوجات من أجانب</t>
  </si>
  <si>
    <t xml:space="preserve"> وزارة الشؤون الإجتماعية</t>
  </si>
  <si>
    <t>الفصل الرابع</t>
  </si>
  <si>
    <t>الإحصاءات الاجتماعية</t>
  </si>
  <si>
    <t>مؤشرات التعليم الرئيسية (1960/1961 - 2009/2010)</t>
  </si>
  <si>
    <t>عدد المدارس الحكومية والخاصة (1960/1961 - 2009/2010)</t>
  </si>
  <si>
    <t>عدد المعلمين في المدارس الحكومية والخاصة (1960/1961 - 2009/2010)</t>
  </si>
  <si>
    <t>عدد الصفوف الدراسية في المدارس الحكومية والخاصة (1973/1974 - 2009/2010)</t>
  </si>
  <si>
    <t>عدد الطلاب في المدارس الحكومية والخاصة (1960/1961 - 2009/2010)</t>
  </si>
  <si>
    <t>عدد الطلاب في المدارس الحكومية حسب النوع (1960/1961 - 2009/2010)</t>
  </si>
  <si>
    <t>عدد الطلاب في المدارس الخاصة حسب النوع (1960/1961 - 2009/2010)</t>
  </si>
  <si>
    <t>نسبة الأمية (%) بين  السكان (عمر 10 سنوات فأكثر) حسب النوع (1968 – 2010)</t>
  </si>
  <si>
    <t>نسبة الأمية (%) بين  المواطنين (عمر 10 سنوات فأكثر) حسب النوع (1968 – 2010)</t>
  </si>
  <si>
    <t>نسبة الأمية (%) بين  غير المواطنين (عمر 10 سنوات فأكثر) حسب النوع (1968 – 2010)</t>
  </si>
  <si>
    <t>الإحصاءات الصحية الحكومية - عدد المستشفيات والأسرة (1976- 2010)</t>
  </si>
  <si>
    <t>الإحصاءات الصحية الحكومية - عدد الأطباء والممرضين والمساعدين (1981- 2010)</t>
  </si>
  <si>
    <t>حوادث وإصابات المرور (1981 – 2009)</t>
  </si>
  <si>
    <t>الإعانات الاجتماعية وقيمة المساعدة حسب نوع الحالة (1992 - 2010)</t>
  </si>
  <si>
    <t>الكتب المتوفرة في دار الكتب الوطنية وهيئة أبوظبي للثقافة والتراث مصنفة حسب موضوع الكتاب - (1992- 2010)</t>
  </si>
  <si>
    <t>جدول 4-1: مؤشرات التعليم الرئيسية</t>
  </si>
  <si>
    <t>عدد الطلاب/الفصل</t>
  </si>
  <si>
    <t>عدد الطلاب مقابل كل معلم</t>
  </si>
  <si>
    <t>عدد المعلمين لكل فصل</t>
  </si>
  <si>
    <t>نسبة طلاب التعليم الخاص إلى مجموع الطلاب</t>
  </si>
  <si>
    <t>1960/1961</t>
  </si>
  <si>
    <t>غ.م</t>
  </si>
  <si>
    <t>1961/1962</t>
  </si>
  <si>
    <t>1962/1963</t>
  </si>
  <si>
    <t>1963/1964</t>
  </si>
  <si>
    <t>1964/1965</t>
  </si>
  <si>
    <t>1965/1966</t>
  </si>
  <si>
    <t>1966/1967</t>
  </si>
  <si>
    <t>1967/1968</t>
  </si>
  <si>
    <t>1968/1969</t>
  </si>
  <si>
    <t>1969/1970</t>
  </si>
  <si>
    <t>1970/1971</t>
  </si>
  <si>
    <t>1971/1972</t>
  </si>
  <si>
    <t>1972/1973</t>
  </si>
  <si>
    <t>1973/1974</t>
  </si>
  <si>
    <t>1974/1975</t>
  </si>
  <si>
    <t>n.a</t>
  </si>
  <si>
    <t>1975/1976</t>
  </si>
  <si>
    <t>1976/1977</t>
  </si>
  <si>
    <t>1977/1978</t>
  </si>
  <si>
    <t>1978/1979</t>
  </si>
  <si>
    <t>1979/1980</t>
  </si>
  <si>
    <t>1980/1981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</si>
  <si>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</si>
  <si>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</si>
  <si>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</si>
  <si>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</si>
  <si>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</si>
  <si>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</si>
  <si>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</si>
  <si>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</si>
  <si>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</si>
  <si>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</si>
  <si>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</si>
  <si>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</si>
  <si>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</si>
  <si>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</si>
  <si>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</si>
  <si>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</si>
  <si>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</si>
  <si>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</si>
  <si>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</si>
  <si>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</si>
  <si>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</si>
  <si>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</si>
  <si>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</si>
  <si>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</si>
  <si>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</si>
  <si>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</si>
  <si>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</si>
  <si>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</si>
  <si>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</si>
  <si>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r>
      <rPr>
        <b/>
        <sz val="11"/>
        <color theme="1"/>
        <rFont val="Calibri"/>
        <family val="2"/>
        <scheme val="minor"/>
      </rPr>
      <t xml:space="preserve">جدول 4-2: </t>
    </r>
    <r>
      <rPr>
        <sz val="11"/>
        <color theme="1"/>
        <rFont val="Calibri"/>
        <family val="2"/>
        <scheme val="minor"/>
      </rPr>
      <t>عدد المدارس الحكومية والخاصة</t>
    </r>
  </si>
  <si>
    <t>مجموع المدارس</t>
  </si>
  <si>
    <t>مدارس حكومية</t>
  </si>
  <si>
    <t>مدارس خاصة</t>
  </si>
  <si>
    <t>صافي التغيير من عام 1960 / 1961 إلى عام 2009 /2010، %</t>
  </si>
  <si>
    <t>المديرية العامة للتخطيط والتنسيق (1960 / 1961 - 1967 / 1968)</t>
  </si>
  <si>
    <t>وزارة التربية والتعليم (1968 / 1969 - 1998 / 1999)</t>
  </si>
  <si>
    <t>مجلس أبوظبي للتعليم (1999 / 2000 - 2009 / 2010)</t>
  </si>
  <si>
    <t>بدأ التعليم الخاص نشاطه في العام الدراسي (1973 / 1974)</t>
  </si>
  <si>
    <t xml:space="preserve">عدد المدارس الخاصة للعام الدراسي (1973 / 1974) عبار عن تقدير </t>
  </si>
  <si>
    <t>جدول 4-3: عدد المعلمين في المدارس الحكومية والخاصة</t>
  </si>
  <si>
    <t>مجموع المعلمين</t>
  </si>
  <si>
    <t>عدد المعلمين بالمدارس الحكومية</t>
  </si>
  <si>
    <t>عدد المعلمين بالمدارس الخاصة</t>
  </si>
  <si>
    <t>مجلس أبوظبي للتعليم (1999 / 2000 - 2009 / 2010</t>
  </si>
  <si>
    <r>
      <t xml:space="preserve">ملاحظة: </t>
    </r>
    <r>
      <rPr>
        <sz val="11"/>
        <color theme="1"/>
        <rFont val="Calibri"/>
        <family val="2"/>
        <scheme val="minor"/>
      </rPr>
      <t>بدأ التعليم الخاص نشاطه في العام الدراسي (1973 / 1974)</t>
    </r>
  </si>
  <si>
    <t>جدول 4-4: عدد الصفوف الدراسية في المدارس الحكومية والخاصة</t>
  </si>
  <si>
    <t>مجموع الصفوف الدراسية</t>
  </si>
  <si>
    <t>عدد الصفوف الدراسية بالمدارس الحكومية</t>
  </si>
  <si>
    <t>عدد الصفوف الدراسية بالمدارس الخاصة</t>
  </si>
  <si>
    <t>صافي التغيير من عام 1973 / 1974 إلى عام 2009 /2010، %</t>
  </si>
  <si>
    <t>وزارة التربية والتعليم (1973 / 1974 - 1998 / 1999)</t>
  </si>
  <si>
    <r>
      <t xml:space="preserve"> </t>
    </r>
    <r>
      <rPr>
        <b/>
        <sz val="11"/>
        <color theme="1"/>
        <rFont val="Calibri"/>
        <family val="2"/>
        <scheme val="minor"/>
      </rPr>
      <t>ملاحظة: قدر عدد الصفوف الدراسية للأعوام الدراسية 1973 /1974 و1974 / 1975 على أساس العدد المسجل للعام الدراسي 1975 /1976.</t>
    </r>
  </si>
  <si>
    <t xml:space="preserve">جدول 4-5: عدد الطلاب في المدارس الحكومية والخاصة </t>
  </si>
  <si>
    <t>مجموع الطلاب</t>
  </si>
  <si>
    <t>طلاب المدارس الحكومية</t>
  </si>
  <si>
    <t>طلاب المدارس الخاصة</t>
  </si>
  <si>
    <t>البيانات السابقة للعام الدراسي 1967 / 1968 لا تتضمن رياض الأطفال</t>
  </si>
  <si>
    <t>بدأ تعليم البنات في العام الدراسي 1963 / 1964</t>
  </si>
  <si>
    <t>بدأت رياض الأطفال في العام الدراسي 1968 / 1969</t>
  </si>
  <si>
    <t xml:space="preserve"> بدأ التعليم الخاص نشاطه في العام الدراسي (1973 / 1974)</t>
  </si>
  <si>
    <t>جدول 4-6: عدد الطلاب في المدارس الحكومية حسب النوع</t>
  </si>
  <si>
    <t>ذكور</t>
  </si>
  <si>
    <t>إناث</t>
  </si>
  <si>
    <t>نسبة الإناث إلى الذكور</t>
  </si>
  <si>
    <t xml:space="preserve">جدول 4-7: عدد الطلاب في المدارس الخاصة حسب النوع </t>
  </si>
  <si>
    <r>
      <rPr>
        <b/>
        <sz val="11"/>
        <color theme="1"/>
        <rFont val="Calibri"/>
        <family val="2"/>
        <scheme val="minor"/>
      </rPr>
      <t xml:space="preserve">المصادر: </t>
    </r>
    <r>
      <rPr>
        <sz val="11"/>
        <color theme="1"/>
        <rFont val="Calibri"/>
        <family val="2"/>
        <scheme val="minor"/>
      </rPr>
      <t>المديرية العامة للتخطيط والتنسيق (1960 / 1961 - 1967 / 1968)</t>
    </r>
  </si>
  <si>
    <r>
      <rPr>
        <b/>
        <sz val="11"/>
        <color theme="1"/>
        <rFont val="Calibri"/>
        <family val="2"/>
        <scheme val="minor"/>
      </rPr>
      <t>ملاحظات:</t>
    </r>
    <r>
      <rPr>
        <sz val="11"/>
        <color theme="1"/>
        <rFont val="Calibri"/>
        <family val="2"/>
        <scheme val="minor"/>
      </rPr>
      <t xml:space="preserve"> </t>
    </r>
    <r>
      <rPr>
        <sz val="11"/>
        <color rgb="FFFF0000"/>
        <rFont val="Calibri"/>
        <family val="2"/>
        <scheme val="minor"/>
      </rPr>
      <t>البيانات السابقة للعام الدراسي 1967 / 1968 لا تتضمن رياض الأطفال</t>
    </r>
  </si>
  <si>
    <t>جدول 4-8: نسبة الأمية (%) بين  السكان (عمر 10 سنوات فأكثر) حسب النوع</t>
  </si>
  <si>
    <t xml:space="preserve">المصادر: </t>
  </si>
  <si>
    <t>اليانات أعلاه تمثل تقديرات منتصف السنة ما عدا سنوات التعدادت: 1975، 1980، 1985، 2001 و2005)</t>
  </si>
  <si>
    <t>تم تقدير نسبة الأمية بين المواطنين لعام 1968 بافتراض أن نصف الملتحقين بالمدراس في ذلك العام كانوا من المواطنين</t>
  </si>
  <si>
    <r>
      <rPr>
        <b/>
        <sz val="11"/>
        <color theme="1"/>
        <rFont val="Calibri"/>
        <family val="2"/>
        <scheme val="minor"/>
      </rPr>
      <t>جدول 4-9:</t>
    </r>
    <r>
      <rPr>
        <sz val="11"/>
        <color theme="1"/>
        <rFont val="Calibri"/>
        <family val="2"/>
        <scheme val="minor"/>
      </rPr>
      <t xml:space="preserve"> نسبة الأمية (%) بين  المواطنين (عمر 10 سنوات فأكثر) حسب النوع</t>
    </r>
  </si>
  <si>
    <t xml:space="preserve">جدول 4-10: نسبة الأمية (%) بين  غير المواطنين (عمر 10 سنوات فأكثر) حسب النوع </t>
  </si>
  <si>
    <t>جدول 4-11: الإحصاءات الصحية الحكومية - عدد المستشفيات والأسرة</t>
  </si>
  <si>
    <t>عدد المستشفيات</t>
  </si>
  <si>
    <t>عدد الأسرة</t>
  </si>
  <si>
    <t>عدد الأسرة لكل ألف من السكان</t>
  </si>
  <si>
    <t>صافي التغيير من عام 1973 إلى عام 2010، %</t>
  </si>
  <si>
    <t>دائرة التخطيط (1973 - 1980)</t>
  </si>
  <si>
    <t>وزارة الصحة (1981 - 2005)</t>
  </si>
  <si>
    <t>هيئة الصحة - أبوظبي (2006 - 2010)</t>
  </si>
  <si>
    <r>
      <t xml:space="preserve">ملاحظة: </t>
    </r>
    <r>
      <rPr>
        <sz val="11"/>
        <color theme="1"/>
        <rFont val="Calibri"/>
        <family val="2"/>
        <scheme val="minor"/>
      </rPr>
      <t>عدد الأسرة لعام 1973عبارة عن رقم تقديري</t>
    </r>
    <r>
      <rPr>
        <b/>
        <sz val="11"/>
        <color theme="1"/>
        <rFont val="Calibri"/>
        <family val="2"/>
        <scheme val="minor"/>
      </rPr>
      <t xml:space="preserve"> </t>
    </r>
  </si>
  <si>
    <t>جدول 4-12: الإحصاءات الصحية الحكومية - عدد الأطباء والممرضين والمساعدين</t>
  </si>
  <si>
    <t>عدد الأطباء</t>
  </si>
  <si>
    <t>عدد الأطباء لكل ألف من السكان</t>
  </si>
  <si>
    <t>عدد أطباء الأسنان</t>
  </si>
  <si>
    <t>الممرضون والمساعدون</t>
  </si>
  <si>
    <t>عدد الممرضين والمساعدين لكل ألف من السكان</t>
  </si>
  <si>
    <t>دائرة التخطيط (1974 - 1980)</t>
  </si>
  <si>
    <r>
      <rPr>
        <b/>
        <sz val="10"/>
        <color theme="1"/>
        <rFont val="Calibri"/>
        <family val="2"/>
        <scheme val="minor"/>
      </rPr>
      <t xml:space="preserve">ملاحظة: </t>
    </r>
    <r>
      <rPr>
        <sz val="10"/>
        <color theme="1"/>
        <rFont val="Calibri"/>
        <family val="2"/>
        <scheme val="minor"/>
      </rPr>
      <t>تم تقدير عدد الممرضين والمساعدين لعام 2006 على المتوسط للعام السابق واللاحق (2005 و2997)</t>
    </r>
  </si>
  <si>
    <t>جدول 4-13: حوادث وإصابات المرور</t>
  </si>
  <si>
    <t>(العدد، %)</t>
  </si>
  <si>
    <t>حوادث المرور</t>
  </si>
  <si>
    <t>الإصابات الناجمة عن حوادث المرور</t>
  </si>
  <si>
    <t>نسبة الحوادث لكل 1000 من السكان (%)</t>
  </si>
  <si>
    <t>نسبة الإصابات لكل 1000 من السكان (%)</t>
  </si>
  <si>
    <t>وزارة الداخلية</t>
  </si>
  <si>
    <t xml:space="preserve">جدول 5-9:  مجموع القوى العاملة ,السكان المشتغلون والسكان المتعطلون حسب الحالة التعليمية والنوع، تعداد ديسمبر 1975 </t>
  </si>
  <si>
    <t>القوى العاملة</t>
  </si>
  <si>
    <t>أمي</t>
  </si>
  <si>
    <t>يقرأ ويكتب</t>
  </si>
  <si>
    <t>إبتدائي</t>
  </si>
  <si>
    <t>إعدادي</t>
  </si>
  <si>
    <t>ثانوي أو ما يعادله</t>
  </si>
  <si>
    <t>فوق الثانوي و دون الجامعي</t>
  </si>
  <si>
    <t>جامعي</t>
  </si>
  <si>
    <t>درجة جامعية عليا</t>
  </si>
  <si>
    <t>غير مبين</t>
  </si>
  <si>
    <t>المشتغلون</t>
  </si>
  <si>
    <t>المتعطلون</t>
  </si>
  <si>
    <t>المصدر: وزارة التخطيط</t>
  </si>
  <si>
    <r>
      <rPr>
        <b/>
        <sz val="11"/>
        <color theme="1"/>
        <rFont val="Calibri"/>
        <family val="2"/>
        <scheme val="minor"/>
      </rPr>
      <t>ملاحظة:</t>
    </r>
    <r>
      <rPr>
        <sz val="11"/>
        <color theme="1"/>
        <rFont val="Calibri"/>
        <family val="2"/>
        <scheme val="minor"/>
      </rPr>
      <t xml:space="preserve"> تشمل قوة العمل كافة المشتغلين ممن تزيد أعمارهم على 10 سنوات، والمتعطلين ممن  تتراوح أعمارهم بين 10 - 64 سنة</t>
    </r>
  </si>
  <si>
    <t>جدول 5-10: القوى العاملة المواطنة ,السكان المشتغلون والسكان المتعطلون حسب الحالة التعليمية والنوع، تعداد ديسمبر 1975</t>
  </si>
  <si>
    <r>
      <rPr>
        <b/>
        <sz val="11"/>
        <color theme="1"/>
        <rFont val="Calibri"/>
        <family val="2"/>
        <scheme val="minor"/>
      </rPr>
      <t xml:space="preserve">ملاحظة: </t>
    </r>
    <r>
      <rPr>
        <sz val="11"/>
        <color theme="1"/>
        <rFont val="Calibri"/>
        <family val="2"/>
        <scheme val="minor"/>
      </rPr>
      <t>تشمل قوة العمل كافة المشتغلين ممن تزيد أعمارهم على 10 سنوات، والمتعطلين ممن  تتراوح أعمارهم بين 10 - 64 سنة</t>
    </r>
  </si>
  <si>
    <t xml:space="preserve"> جدول 5-11: القوى العاملة الغير مواطنة ,السكان المشتغلون والسكان المتعطلون حسب الحالة التعليمية والنوع، تعداد ديسمبر 1975</t>
  </si>
  <si>
    <r>
      <rPr>
        <b/>
        <sz val="11"/>
        <color theme="1"/>
        <rFont val="Calibri"/>
        <family val="2"/>
        <scheme val="minor"/>
      </rPr>
      <t>ملاحظة:</t>
    </r>
    <r>
      <rPr>
        <sz val="11"/>
        <color theme="1"/>
        <rFont val="Calibri"/>
        <family val="2"/>
        <scheme val="minor"/>
      </rPr>
      <t xml:space="preserve"> تشمل قوة العمل كافة المشتغلين ممن تزيد أعمارهم على 10 سنوات، والمتعطلين ممن ممن تتراوح أعمارهم بين 10 - 64 سنة</t>
    </r>
  </si>
  <si>
    <t>جدول 5-12: مجموع  القوى العاملة ,السكان المشتغلون والسكان المتعطلون حسب الحالة التعليمية والنوع، تعداد ديسمبر 1980</t>
  </si>
  <si>
    <r>
      <rPr>
        <b/>
        <sz val="11"/>
        <color theme="1"/>
        <rFont val="Calibri"/>
        <family val="2"/>
        <scheme val="minor"/>
      </rPr>
      <t>ملاحظة:</t>
    </r>
    <r>
      <rPr>
        <sz val="11"/>
        <color theme="1"/>
        <rFont val="Calibri"/>
        <family val="2"/>
        <scheme val="minor"/>
      </rPr>
      <t xml:space="preserve"> تشمل قوة العمل كافة المشتغلين ممن تزيد أعمارهم على 15 سنة والمتعطلين ممن  تتراوح أعمارهم بين 15 - 64 سنة</t>
    </r>
  </si>
  <si>
    <t>جدول 5-13:  القوى العاملة المواطنة ,السكان المشتغلون والسكان المتعطلون حسب الحالة التعليمية والنوع، تعداد ديسمبر 1980</t>
  </si>
  <si>
    <r>
      <rPr>
        <b/>
        <sz val="11"/>
        <color theme="1"/>
        <rFont val="Calibri"/>
        <family val="2"/>
        <scheme val="minor"/>
      </rPr>
      <t xml:space="preserve">ملاحظة: </t>
    </r>
    <r>
      <rPr>
        <sz val="11"/>
        <color theme="1"/>
        <rFont val="Calibri"/>
        <family val="2"/>
        <scheme val="minor"/>
      </rPr>
      <t>تشمل قوة العمل كافة المشتغلين ممن تزيد أعمارهم على 15 سنة والمتعطلين ممن  تتراوح أعمارهم بين 15 - 64 سنة</t>
    </r>
  </si>
  <si>
    <t>جدول 5-14:القوى العاملة الغير مواطنة ,السكان المشتغلون والسكان المتعطلون حسب الحالة التعليمية والنوع، تعداد ديسمبر 1980</t>
  </si>
  <si>
    <r>
      <rPr>
        <b/>
        <sz val="11"/>
        <color theme="1"/>
        <rFont val="Calibri"/>
        <family val="2"/>
        <scheme val="minor"/>
      </rPr>
      <t xml:space="preserve">ملاحظة: </t>
    </r>
    <r>
      <rPr>
        <sz val="11"/>
        <color theme="1"/>
        <rFont val="Calibri"/>
        <family val="2"/>
        <scheme val="minor"/>
      </rPr>
      <t>تشمل قوة العمل كافة المشتغلين ممن تزيد أعمارهم على 15 سنة والمتعطلين ممن  تتراوح أعمارهم بين 15- 64 سنة</t>
    </r>
  </si>
  <si>
    <t>جدول 5-15: مجموع القوى العاملة ,السكان المشتغلون والسكان المتعطلون حسب الحالة التعليمية والنوع، تعداد ديسمبر 1985</t>
  </si>
  <si>
    <t>جدول 5-16: القوى العاملة المواطنة ,السكان المشتغلون والسكان المتعطلون حسب الحالة التعليمية والنوع، تعداد ديسمبر 1985</t>
  </si>
  <si>
    <r>
      <rPr>
        <b/>
        <sz val="11"/>
        <color theme="1"/>
        <rFont val="Calibri"/>
        <family val="2"/>
        <scheme val="minor"/>
      </rPr>
      <t>ملاحظة:</t>
    </r>
    <r>
      <rPr>
        <sz val="11"/>
        <color theme="1"/>
        <rFont val="Calibri"/>
        <family val="2"/>
        <scheme val="minor"/>
      </rPr>
      <t xml:space="preserve"> تشمل قوة العمل كافة المشتغلين ممن تزيد أعمارهم على 15 سنة والمتعطلين ممن  تتراوح أعمارهم بين 15- 64 سنة</t>
    </r>
  </si>
  <si>
    <t>جدول 5-17:  القوى العاملة الغير مواطنة ,السكان المشتغلون والسكان المتعطلون حسب الحالة التعليمية والنوع، تعداد ديسمبر 1985</t>
  </si>
  <si>
    <t>جدول 5-18:  مجموع القوى العاملة ,السكان المشتغلون والسكان المتعطلون حسب الحالة التعليمية والنوع، تعداد ديسمبر 1995</t>
  </si>
  <si>
    <t xml:space="preserve"> جدول 5-19: القوى العاملة المواطنة ,السكان المشتغلون والسكان المتعطلون حسب الحالة التعليمية والنوع، تعداد ديسمبر 1995</t>
  </si>
  <si>
    <r>
      <rPr>
        <b/>
        <sz val="11"/>
        <color theme="1"/>
        <rFont val="Calibri"/>
        <family val="2"/>
        <scheme val="minor"/>
      </rPr>
      <t>ملاحظة:</t>
    </r>
    <r>
      <rPr>
        <sz val="11"/>
        <color theme="1"/>
        <rFont val="Calibri"/>
        <family val="2"/>
        <scheme val="minor"/>
      </rPr>
      <t xml:space="preserve"> تشمل قوة العمل كافة المشتغلين ممن تزيد أعمارهم على 15 سنة والمتعطلين ممن  تتراوح أعمارهم بين 15 -64  سنة</t>
    </r>
  </si>
  <si>
    <t xml:space="preserve"> جدول 5-20:  القوى العاملة الغير مواطنة ,السكان المشتغلون والسكان المتعطلون حسب الحالة التعليمية والنوع، تعداد ديسمبر 1995</t>
  </si>
  <si>
    <t xml:space="preserve"> جدول 5-21: مجموع  القوى العاملة,السكان المشتغلون والسكان المتعطلون حسب الحالة التعليمية والنوع، تعداد أكتوبر 2001 </t>
  </si>
  <si>
    <t>المصدر: دائرة التخطيط</t>
  </si>
  <si>
    <r>
      <rPr>
        <b/>
        <sz val="11"/>
        <color theme="1"/>
        <rFont val="Calibri"/>
        <family val="2"/>
        <scheme val="minor"/>
      </rPr>
      <t>ملاحظة:</t>
    </r>
    <r>
      <rPr>
        <sz val="11"/>
        <color theme="1"/>
        <rFont val="Calibri"/>
        <family val="2"/>
        <scheme val="minor"/>
      </rPr>
      <t xml:space="preserve"> تشمل قوة العمل كافة المشتغلين ممن تزيد أعمارهم على 15 سنة والمتعطلين ممن  تتراوح أعمارهم بين 15 -64 سنة</t>
    </r>
  </si>
  <si>
    <t>جدول 5-22:  القوى العاملة المواطنة ,السكان المشتغلون والسكان المتعطلون حسب الحالة التعليمية والنوع، تعداد أكتوبر 2001</t>
  </si>
  <si>
    <t xml:space="preserve"> جدول 5-23:  القوى العاملة الغير مواطنة ,السكان المشتغلون والسكان المتعطلون حسب الحالة التعليمية والنوع، تعداد أكتوبر 2001</t>
  </si>
  <si>
    <t xml:space="preserve">جدول 5-24: مجموع  القوى العاملة ,السكان المشتغلون والسكان المتعطلون حسب الحالة التعليمية والنوع، تعداد ديسمبر 2005 </t>
  </si>
  <si>
    <t>ملاحظة: تشمل قوة العمل كافة المشتغلين ممن تزيد أعمارهم على 15 سنة والمتعطلين ممن تتراوح أعمارهم بين 15- 64 سنة</t>
  </si>
  <si>
    <t>جدول 5-25:  القوى العاملة المواطنة ,السكان المشتغلون والسكان المتعطلون حسب الحالة التعليمية والنوع، تعداد ديسمبر 2005</t>
  </si>
  <si>
    <t>جدول 5-26:  القوى العاملة الغير مواطنة ,السكان المشتغلون والسكان المتعطلون حسب الحالة التعليمية والنوع، تعداد ديسمبر 2005</t>
  </si>
  <si>
    <t>الفصل الخامس</t>
  </si>
  <si>
    <r>
      <t>موظفي الحكومة المحلية حسب الجنسية (1977-</t>
    </r>
    <r>
      <rPr>
        <sz val="11"/>
        <color theme="1"/>
        <rFont val="Calibri"/>
        <family val="2"/>
        <scheme val="minor"/>
      </rPr>
      <t xml:space="preserve"> </t>
    </r>
    <r>
      <rPr>
        <sz val="11"/>
        <color theme="1"/>
        <rFont val="Arial"/>
        <family val="2"/>
      </rPr>
      <t xml:space="preserve">2010) </t>
    </r>
  </si>
  <si>
    <r>
      <t xml:space="preserve">القوى العاملة </t>
    </r>
    <r>
      <rPr>
        <sz val="11"/>
        <color theme="1"/>
        <rFont val="Calibri"/>
        <family val="2"/>
        <scheme val="minor"/>
      </rPr>
      <t xml:space="preserve">(15 سنة فأكثر) حسب الجنسية </t>
    </r>
    <r>
      <rPr>
        <sz val="11"/>
        <color theme="1"/>
        <rFont val="Arial"/>
        <family val="2"/>
      </rPr>
      <t xml:space="preserve">والنوع (1975 - 2005) </t>
    </r>
  </si>
  <si>
    <t>متوسط النمو السنوي في قوة العمل في فترات ما بين التعدادات حسب الجنسية والنوع (1975 - 2005)</t>
  </si>
  <si>
    <t xml:space="preserve">معدلات النشاط الاقتصادي الخام حسب الجنسية والنوع في سنوات التعدادات </t>
  </si>
  <si>
    <t>معدلات النشاط الاقتصادي المنقح حسب الجنسية والنوع في سنوات التعدادات</t>
  </si>
  <si>
    <t>المشتغلون (15 سنة فأكثر) حسب الجنسية والنوع (1975- 2005)</t>
  </si>
  <si>
    <t xml:space="preserve">المتعطلون (15 سنة فأكثر) حسب الجنسية والنوع (1975- 2005) </t>
  </si>
  <si>
    <t>معدلات البطالة حسب الجنسية والنوع (1975- 2005)</t>
  </si>
  <si>
    <t xml:space="preserve">مجموع القوى العاملة ,السكان المشتغلون والسكان المتعطلون حسب الحالة التعليمية والنوع، تعداد ديسمبر 1975 </t>
  </si>
  <si>
    <t xml:space="preserve"> القوى العاملة المواطنة ,السكان المشتغلون والسكان المتعطلون حسب الحالة التعليمية والنوع، تعداد ديسمبر 1975</t>
  </si>
  <si>
    <t>القوى العاملة الغير مواطنة ,السكان المشتغلون والسكان المتعطلون حسب الحالة التعليمية والنوع، تعداد ديسمبر 1975</t>
  </si>
  <si>
    <t xml:space="preserve"> مجموع  القوى العاملة ,السكان المشتغلون والسكان المتعطلون حسب الحالة التعليمية والنوع، تعداد ديسمبر 1980</t>
  </si>
  <si>
    <t xml:space="preserve"> القوى العاملة المواطنة ,السكان المشتغلون والسكان المتعطلون حسب الحالة التعليمية والنوع، تعداد ديسمبر 1980</t>
  </si>
  <si>
    <t>القوى العاملة الغير مواطنة ,السكان المشتغلون والسكان المتعطلون حسب الحالة التعليمية والنوع، تعداد ديسمبر 1980</t>
  </si>
  <si>
    <t>مجموع القوى العاملة ,السكان المشتغلون والسكان المتعطلون حسب الحالة التعليمية والنوع، تعداد ديسمبر 1985</t>
  </si>
  <si>
    <t>القوى العاملة المواطنة ,السكان المشتغلون والسكان المتعطلون حسب الحالة التعليمية والنوع، تعداد ديسمبر 1985</t>
  </si>
  <si>
    <t xml:space="preserve"> القوى العاملة الغير مواطنة ,السكان المشتغلون والسكان المتعطلون حسب الحالة التعليمية والنوع، تعداد ديسمبر 1985</t>
  </si>
  <si>
    <t xml:space="preserve"> مجموع القوى العاملة ,السكان المشتغلون والسكان المتعطلون حسب الحالة التعليمية والنوع، تعداد ديسمبر 1995</t>
  </si>
  <si>
    <t xml:space="preserve"> القوى العاملة المواطنة ,السكان المشتغلون والسكان المتعطلون حسب الحالة التعليمية والنوع، تعداد ديسمبر 1995</t>
  </si>
  <si>
    <t xml:space="preserve"> القوى العاملة الغير مواطنة ,السكان المشتغلون والسكان المتعطلون حسب الحالة التعليمية والنوع، تعداد ديسمبر 1995</t>
  </si>
  <si>
    <t xml:space="preserve">مجموع  القوى العاملة,السكان المشتغلون والسكان المتعطلون حسب الحالة التعليمية والنوع، تعداد أكتوبر 2001 </t>
  </si>
  <si>
    <t>القوى العاملة المواطنة ,السكان المشتغلون والسكان المتعطلون حسب الحالة التعليمية والنوع، تعداد أكتوبر 2001</t>
  </si>
  <si>
    <t xml:space="preserve">  القوى العاملة الغير مواطنة ,السكان المشتغلون والسكان المتعطلون حسب الحالة التعليمية والنوع، تعداد أكتوبر 2001</t>
  </si>
  <si>
    <t xml:space="preserve"> مجموع  القوى العاملة ,السكان المشتغلون والسكان المتعطلون حسب الحالة التعليمية والنوع، تعداد ديسمبر 2005 </t>
  </si>
  <si>
    <t xml:space="preserve"> القوى العاملة المواطنة ,السكان المشتغلون والسكان المتعطلون حسب الحالة التعليمية والنوع، تعداد ديسمبر 2005</t>
  </si>
  <si>
    <t xml:space="preserve"> القوى العاملة الغير مواطنة ,السكان المشتغلون والسكان المتعطلون حسب الحالة التعليمية والنوع، تعداد ديسمبر 2005</t>
  </si>
  <si>
    <t xml:space="preserve">جدول 5-1: موظفي الحكومة المحلية حسب الجنسية </t>
  </si>
  <si>
    <t>مواطنون</t>
  </si>
  <si>
    <t>غير مواطنين</t>
  </si>
  <si>
    <t>صافي التغيير من 1977 إلى 2005، %</t>
  </si>
  <si>
    <t>دائرة التنظيم والإدارة (1977 - 2001)</t>
  </si>
  <si>
    <t>دائرة الخدمة المدنية، دائرة المالية (2002 - 2005)</t>
  </si>
  <si>
    <t>جدول 5-2: القوى العاملة (15 سنة فأكثر) حسب الجنسية والنوع في سنوات التعدادات</t>
  </si>
  <si>
    <t>تاريخ الإسناد</t>
  </si>
  <si>
    <t>وزراة الاقتصاد</t>
  </si>
  <si>
    <t>جدول 5-3: متوسط النمو السنوي في قوة العمل في فترات ما بين التعدادات حسب الجنسية والنوع</t>
  </si>
  <si>
    <t>فترات ما بين التعدادات</t>
  </si>
  <si>
    <t>1975-1980</t>
  </si>
  <si>
    <t>1980-1985</t>
  </si>
  <si>
    <t>1985-1995</t>
  </si>
  <si>
    <t>1995-2001</t>
  </si>
  <si>
    <t>2001-2005</t>
  </si>
  <si>
    <r>
      <rPr>
        <b/>
        <sz val="11"/>
        <color theme="1"/>
        <rFont val="Calibri"/>
        <family val="2"/>
        <scheme val="minor"/>
      </rPr>
      <t>المصدر:</t>
    </r>
    <r>
      <rPr>
        <sz val="11"/>
        <color theme="1"/>
        <rFont val="Calibri"/>
        <family val="2"/>
        <scheme val="minor"/>
      </rPr>
      <t xml:space="preserve"> مركز الإحصاء - أبوظبي</t>
    </r>
  </si>
  <si>
    <t>جدول 5-4: معدلات النشاط الاقتصادي الخام حسب الجنسية والنوع في سنوات التعدادات</t>
  </si>
  <si>
    <t>جدول 5-5: معدلات النشاط الاقتصادي المنقح حسب الجنسية والنوع في سنوات التعدادات</t>
  </si>
  <si>
    <t>جدول 5-6: المشتغلون (15 سنة فأكثر) حسب الجنسية والنوع في سنوات التعدادات</t>
  </si>
  <si>
    <t>جدول 5-7: المتعطلون (15 سنة فأكثر) حسب الجنسية والنوع في سنوات التعدادات</t>
  </si>
  <si>
    <t>جدول 5-8: معدلات البطالة حسب الجنسية والنوع في سنوات التعدادات</t>
  </si>
  <si>
    <t>الفصل الثالث</t>
  </si>
  <si>
    <t>السكان والديمغرافيا</t>
  </si>
  <si>
    <t xml:space="preserve">السكان حسب النوع - تقديرات منتصف السنة (1960- 2010) </t>
  </si>
  <si>
    <t>السكان حسب الجنسية - تقديرات منتصف السنة (1960- 2010)</t>
  </si>
  <si>
    <t>المواطنون حسب النوع - تقديرات منتصف السنة (1960- 2010)</t>
  </si>
  <si>
    <t>غير المواطنين حسب النوع - تقديرات منتصف السنة (1960- 2010)</t>
  </si>
  <si>
    <t>سكان الحضر حسب النوع - تقديرات منتصف السنة (1968- 2010)</t>
  </si>
  <si>
    <t>سكان الريف حسب النوع - تقديرات منتصف السنة (1968- 2010)</t>
  </si>
  <si>
    <t>التوزيع النسبي للسكان حضر/ ريف - تقديرات منتصف السنة (1968- 2010)</t>
  </si>
  <si>
    <t>معدل النمو السكاني حسب النوع- تقديرات منتصف السنة (1960- 2010)</t>
  </si>
  <si>
    <t>معدل النمو السكاني للمواطنين حسب النوع - تقديرات منتصف السنة (1961- 2010)</t>
  </si>
  <si>
    <t>معدل النمو السكاني لغير المواطنين حسب النوع - تقديرات منتصف السنة (1961- 2010)</t>
  </si>
  <si>
    <t>السكان حسب الجنسية والنوع من التعدادات السكانية (1975- 2005)</t>
  </si>
  <si>
    <t>المتوسط السنوي لمعدلات النمو السكاني المركب خلال فترات ما بين التعدادات حسب الجنسية والنوع (1975- 2005)</t>
  </si>
  <si>
    <t>السكان حسب الفئات العمرية الواسعة، والجنسية والنوع، تقديرات منتصف السنة في سنوات التعدادات (1975 ، 1980 ، 1985 ، 1995 ، 2001 و 2005)</t>
  </si>
  <si>
    <t>المواليد والوفيات - (1975- 2010)</t>
  </si>
  <si>
    <t xml:space="preserve">مجموع المواليد حسب النوع (1977- 2010) </t>
  </si>
  <si>
    <t xml:space="preserve">المواليد حسب النوع - مواطنون (1977- 2010) </t>
  </si>
  <si>
    <t xml:space="preserve">المواليد حسب النوع - غير المواطنون (1977- 2010) </t>
  </si>
  <si>
    <t xml:space="preserve">مجموع الوفيات حسب النوع (1977- 2010) </t>
  </si>
  <si>
    <t xml:space="preserve">وفيات المواطنين حسب النوع - (1977- 2010) </t>
  </si>
  <si>
    <t>وفيات غير المواطنين حسب النوع - (1977- 2010)</t>
  </si>
  <si>
    <t>عقود الزواج وواقعات الطلاق المسجلة - (1970- 2010)</t>
  </si>
  <si>
    <t>عقود الزواج المسجلة حسب الجنسية - (1987- 2010)</t>
  </si>
  <si>
    <t>واقعات الطلاق المسجلة حسب الجنسية - (1987- 2010)</t>
  </si>
  <si>
    <t>القادمون حسب وسيلة النقل (1976- 2010)</t>
  </si>
  <si>
    <t>المغادرون حسب وسيلة النقل (1976- 2010)</t>
  </si>
  <si>
    <t>تأشيرات الدخول الصادرة حسب نوع التأشيرة (1974 – 2010)</t>
  </si>
  <si>
    <t>جدول 3-1: السكان حسب النوع - تقديرات منتصف السنة</t>
  </si>
  <si>
    <t>نسمة</t>
  </si>
  <si>
    <t>نسبة النوع</t>
  </si>
  <si>
    <t>صافي التغير من 1960 إلى 2010، %</t>
  </si>
  <si>
    <t>ملاحظة: تم حساب تقديرات السكان باستخدام أسلوب الاستقراء</t>
  </si>
  <si>
    <t>جدول 3-2: السكان حسب الجنسية - تقديرات منتصف السنة</t>
  </si>
  <si>
    <t>المواطنون كنسبة مئوية من مجموع السكان</t>
  </si>
  <si>
    <t xml:space="preserve">جدول 3-3: المواطنون حسب النوع - تقديرات منتصف السنة </t>
  </si>
  <si>
    <t>جدول 3-4: غير المواطنين حسب النوع - تقديرات منتصف السنة</t>
  </si>
  <si>
    <t>جدول 3-5: سكان الحضر حسب النوع - تقديرات منتصف السنة</t>
  </si>
  <si>
    <t>جدول 3-6: سكان الريف حسب النوع - تقديرات منتصف السنة</t>
  </si>
  <si>
    <t>جدول 3-7: التوزيع النسبي للسكان حضر/ ريف - تقديرات منتصف السنة</t>
  </si>
  <si>
    <t>سكان الحضر %</t>
  </si>
  <si>
    <t>سكان الريف %</t>
  </si>
  <si>
    <t>جدول 3-8: معدل النمو السكاني حسب النوع- تقديرات منتصف السنة</t>
  </si>
  <si>
    <t>1960 - 1961</t>
  </si>
  <si>
    <t>1961 - 1962</t>
  </si>
  <si>
    <t>1962 - 1963</t>
  </si>
  <si>
    <t>1963 - 1964</t>
  </si>
  <si>
    <t>1964 - 1965</t>
  </si>
  <si>
    <t>1965 - 1966</t>
  </si>
  <si>
    <t>1966 - 1967</t>
  </si>
  <si>
    <t>1967 - 1968</t>
  </si>
  <si>
    <t>1968 - 1969</t>
  </si>
  <si>
    <t>1969 - 1970</t>
  </si>
  <si>
    <t>1970 - 1971</t>
  </si>
  <si>
    <t>1971 - 1972</t>
  </si>
  <si>
    <t>1972 - 1973</t>
  </si>
  <si>
    <t>1973 - 1974</t>
  </si>
  <si>
    <t>1974 - 1975</t>
  </si>
  <si>
    <t>1975 - 1976</t>
  </si>
  <si>
    <t>1976 - 1977</t>
  </si>
  <si>
    <t>1977 - 1978</t>
  </si>
  <si>
    <t>1978 - 1979</t>
  </si>
  <si>
    <t>1979 - 1980</t>
  </si>
  <si>
    <t>1980 - 1981</t>
  </si>
  <si>
    <t>1981 - 1982</t>
  </si>
  <si>
    <t>1982 - 1983</t>
  </si>
  <si>
    <t>1983 - 1984</t>
  </si>
  <si>
    <t>1984 - 1985</t>
  </si>
  <si>
    <t>1985 - 1986</t>
  </si>
  <si>
    <t>1986 - 1987</t>
  </si>
  <si>
    <t>1987 - 1988</t>
  </si>
  <si>
    <t>1988 - 1989</t>
  </si>
  <si>
    <t>1989 - 1990</t>
  </si>
  <si>
    <t>1990 - 1991</t>
  </si>
  <si>
    <t>1991 - 1992</t>
  </si>
  <si>
    <t>1992 - 1993</t>
  </si>
  <si>
    <t>1993 - 1994</t>
  </si>
  <si>
    <t>1994 - 1995</t>
  </si>
  <si>
    <t>1995 - 1996</t>
  </si>
  <si>
    <t>1996 - 1997</t>
  </si>
  <si>
    <t>1997 - 1998</t>
  </si>
  <si>
    <t>1998 - 1999</t>
  </si>
  <si>
    <t>1999 - 2000</t>
  </si>
  <si>
    <t>2000 - 2001</t>
  </si>
  <si>
    <t>2001 - 2002</t>
  </si>
  <si>
    <t>2002 - 2203</t>
  </si>
  <si>
    <t>2003 - 2004</t>
  </si>
  <si>
    <t>2004 - 2005</t>
  </si>
  <si>
    <t>2005 - 2006</t>
  </si>
  <si>
    <t>2006 - 2007</t>
  </si>
  <si>
    <t>2007 - 2008</t>
  </si>
  <si>
    <t>2008 - 2009</t>
  </si>
  <si>
    <t>2009 - 2010</t>
  </si>
  <si>
    <r>
      <rPr>
        <b/>
        <sz val="10"/>
        <rFont val="Calibri"/>
        <family val="2"/>
        <scheme val="minor"/>
      </rPr>
      <t>ملاحظة:</t>
    </r>
    <r>
      <rPr>
        <sz val="10"/>
        <rFont val="Calibri"/>
        <family val="2"/>
        <scheme val="minor"/>
      </rPr>
      <t xml:space="preserve"> تم  حساب متوسط معدلات النمو بناء على تقديرات منتصف السنة في سنوات التعدادات (جدول 3-1) كمتوالية هندسية بتتابع سنوي</t>
    </r>
  </si>
  <si>
    <t>جدول 3-9: معدل النمو السكاني للمواطنين حسب النوع - تقديرات منتصف السنة</t>
  </si>
  <si>
    <r>
      <rPr>
        <b/>
        <sz val="10"/>
        <rFont val="Calibri"/>
        <family val="2"/>
        <scheme val="minor"/>
      </rPr>
      <t>ملاحظة:</t>
    </r>
    <r>
      <rPr>
        <sz val="10"/>
        <rFont val="Calibri"/>
        <family val="2"/>
        <scheme val="minor"/>
      </rPr>
      <t xml:space="preserve"> تم  حساب متوسط معدلات النمو بناء على تقديرات منتصف السنة في سنوات التعدادات (جدول 3-3) كمتوالية هندسية بتتابع سنوي</t>
    </r>
  </si>
  <si>
    <t>جدول 3-10: معدل النمو السكاني لغير المواطنين حسب النوع - تقديرات منتصف السنة</t>
  </si>
  <si>
    <r>
      <rPr>
        <b/>
        <sz val="10"/>
        <rFont val="Calibri"/>
        <family val="2"/>
        <scheme val="minor"/>
      </rPr>
      <t>ملاحظة:</t>
    </r>
    <r>
      <rPr>
        <sz val="10"/>
        <rFont val="Calibri"/>
        <family val="2"/>
        <scheme val="minor"/>
      </rPr>
      <t xml:space="preserve"> تم  حساب متوسط معدلات النمو بناء على تقديرات منتصف السنة في سنوات التعدادات (جدول 3-4) كمتوالية هندسية بتتابع سنوي</t>
    </r>
  </si>
  <si>
    <t>جدول 3-11: السكان حسب الجنسية والنوع من التعدادات السكانية</t>
  </si>
  <si>
    <t>Total</t>
  </si>
  <si>
    <r>
      <rPr>
        <b/>
        <sz val="10"/>
        <rFont val="Calibri"/>
        <family val="2"/>
        <scheme val="minor"/>
      </rPr>
      <t>المصدر:</t>
    </r>
    <r>
      <rPr>
        <sz val="10"/>
        <rFont val="Calibri"/>
        <family val="2"/>
        <scheme val="minor"/>
      </rPr>
      <t xml:space="preserve"> وزارة الاقتصاد، دائرة التنمية الاقتصادية</t>
    </r>
  </si>
  <si>
    <t>جدول 3-12: المتوسط السنوي لمعدلات النمو السكاني المركب خلال فترات ما بين التعدادات حسب الجنسية والنوع</t>
  </si>
  <si>
    <r>
      <rPr>
        <b/>
        <sz val="10"/>
        <rFont val="Calibri"/>
        <family val="2"/>
        <scheme val="minor"/>
      </rPr>
      <t>ملاحظة:</t>
    </r>
    <r>
      <rPr>
        <sz val="10"/>
        <rFont val="Calibri"/>
        <family val="2"/>
        <scheme val="minor"/>
      </rPr>
      <t xml:space="preserve"> تم  حساب متوسط معدلات النمو بناء على نتائج التعدادات (جدول 3-11) كمتوالية هندسية بتتابع سنوي</t>
    </r>
  </si>
  <si>
    <t xml:space="preserve">جدول 3-13: السكان حسب الفئات العمرية العريضة والجنسية والنوع، تقديرات منتصف السنة في سنوات التعدادات </t>
  </si>
  <si>
    <t xml:space="preserve">الفئات العمرية العريضة </t>
  </si>
  <si>
    <t>الجنسية والنوع</t>
  </si>
  <si>
    <t>0-14</t>
  </si>
  <si>
    <t>15-64</t>
  </si>
  <si>
    <t>65+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</si>
</sst>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00_-;\-* #,##0.00_-;_-* &quot;-&quot;??_-;_-@_-"/>
    <numFmt numFmtId="166" formatCode="0.0"/>
    <numFmt numFmtId="167" formatCode="#,##0.0"/>
    <numFmt numFmtId="168" formatCode="_(* #,##0_);_(* \(#,##0\);_(* &quot;-&quot;??_);_(@_)"/>
    <numFmt numFmtId="169" formatCode="_-* #,##0_-;\-* #,##0_-;_-* &quot;-&quot;??_-;_-@_-"/>
    <numFmt numFmtId="170" formatCode="B1dd\-mmm\-yy"/>
    <numFmt numFmtId="171" formatCode="0.0%"/>
  </numFmts>
  <fonts count="125">
    <font>
      <sz val="11"/>
      <color theme="1"/>
      <name val="Calibri"/>
      <family val="2"/>
      <scheme val="minor"/>
    </font>
    <font>
      <sz val="11"/>
      <color theme="1"/>
      <name val="Calibri"/>
      <family val="2"/>
      <charset val="178"/>
      <scheme val="minor"/>
    </font>
    <font>
      <sz val="11"/>
      <color theme="1"/>
      <name val="Calibri"/>
      <family val="2"/>
      <charset val="178"/>
      <scheme val="minor"/>
    </font>
    <font>
      <sz val="11"/>
      <color rgb="FFFF0000"/>
      <name val="Calibri"/>
      <family val="2"/>
      <scheme val="minor"/>
    </font>
    <font>
      <b/>
      <sz val="11"/>
      <color theme="1"/>
      <name val="Calibri"/>
      <family val="2"/>
      <scheme val="minor"/>
    </font>
    <font>
      <sz val="11"/>
      <name val="Calibri"/>
      <family val="2"/>
      <scheme val="minor"/>
    </font>
    <font>
      <sz val="11"/>
      <color indexed="8"/>
      <name val="Calibri"/>
      <family val="2"/>
    </font>
    <font>
      <b/>
      <sz val="11"/>
      <name val="Calibri"/>
      <family val="2"/>
      <scheme val="minor"/>
    </font>
    <font>
      <sz val="10"/>
      <name val="Arial"/>
      <family val="2"/>
    </font>
    <font>
      <sz val="11"/>
      <color indexed="8"/>
      <name val="Calibri"/>
      <family val="2"/>
      <scheme val="minor"/>
    </font>
    <font>
      <b/>
      <sz val="10"/>
      <name val="Calibri"/>
      <family val="2"/>
      <scheme val="minor"/>
    </font>
    <font>
      <sz val="10"/>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i/>
      <sz val="11"/>
      <color indexed="23"/>
      <name val="Calibri"/>
      <family val="2"/>
      <charset val="178"/>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b/>
      <sz val="11"/>
      <color indexed="63"/>
      <name val="Calibri"/>
      <family val="2"/>
      <charset val="178"/>
    </font>
    <font>
      <b/>
      <sz val="18"/>
      <color indexed="56"/>
      <name val="Cambria"/>
      <family val="2"/>
      <charset val="178"/>
    </font>
    <font>
      <b/>
      <sz val="11"/>
      <color indexed="8"/>
      <name val="Calibri"/>
      <family val="2"/>
      <charset val="178"/>
    </font>
    <font>
      <sz val="11"/>
      <color indexed="10"/>
      <name val="Calibri"/>
      <family val="2"/>
      <charset val="178"/>
    </font>
    <font>
      <b/>
      <sz val="10"/>
      <name val="Calibri"/>
      <family val="2"/>
    </font>
    <font>
      <sz val="10"/>
      <color indexed="8"/>
      <name val="Calibri"/>
      <family val="2"/>
    </font>
    <font>
      <b/>
      <sz val="11"/>
      <color indexed="8"/>
      <name val="Calibri"/>
      <family val="2"/>
    </font>
    <font>
      <b/>
      <sz val="10"/>
      <color indexed="8"/>
      <name val="Calibri"/>
      <family val="2"/>
    </font>
    <font>
      <sz val="11"/>
      <color theme="1"/>
      <name val="Calibri"/>
      <family val="2"/>
      <charset val="178"/>
      <scheme val="minor"/>
    </font>
    <font>
      <sz val="9"/>
      <name val="Calibri"/>
      <family val="2"/>
      <scheme val="minor"/>
    </font>
    <font>
      <sz val="10"/>
      <color rgb="FFFF0000"/>
      <name val="Calibri"/>
      <family val="2"/>
      <scheme val="minor"/>
    </font>
    <font>
      <b/>
      <sz val="11"/>
      <color indexed="8"/>
      <name val="Calibri"/>
      <family val="2"/>
      <scheme val="minor"/>
    </font>
    <font>
      <sz val="10"/>
      <color indexed="8"/>
      <name val="Calibri"/>
      <family val="2"/>
      <scheme val="minor"/>
    </font>
    <font>
      <sz val="10"/>
      <color indexed="8"/>
      <name val="Cambria"/>
      <family val="1"/>
      <scheme val="major"/>
    </font>
    <font>
      <sz val="10"/>
      <color rgb="FFFF0000"/>
      <name val="Calibri"/>
      <family val="2"/>
    </font>
    <font>
      <sz val="10"/>
      <color indexed="8"/>
      <name val="Cambria"/>
      <family val="1"/>
    </font>
    <font>
      <sz val="10"/>
      <color theme="1"/>
      <name val="Calibri"/>
      <family val="2"/>
    </font>
    <font>
      <sz val="11"/>
      <color indexed="8"/>
      <name val="Cambria"/>
      <family val="1"/>
    </font>
    <font>
      <b/>
      <sz val="12"/>
      <color theme="1"/>
      <name val="Calibri"/>
      <family val="2"/>
      <scheme val="minor"/>
    </font>
    <font>
      <b/>
      <sz val="14"/>
      <color rgb="FFFF0000"/>
      <name val="Calibri"/>
      <family val="2"/>
      <scheme val="minor"/>
    </font>
    <font>
      <b/>
      <sz val="14"/>
      <color theme="1"/>
      <name val="Calibri"/>
      <family val="2"/>
      <scheme val="minor"/>
    </font>
    <font>
      <sz val="12"/>
      <color theme="1"/>
      <name val="Calibri"/>
      <family val="2"/>
      <scheme val="minor"/>
    </font>
    <font>
      <b/>
      <sz val="14"/>
      <color rgb="FFFF0000"/>
      <name val="Arial"/>
      <family val="2"/>
    </font>
    <font>
      <b/>
      <sz val="12"/>
      <name val="Calibri"/>
      <family val="2"/>
      <scheme val="minor"/>
    </font>
    <font>
      <sz val="11"/>
      <color theme="1"/>
      <name val="Calibri"/>
      <family val="2"/>
    </font>
    <font>
      <b/>
      <sz val="16"/>
      <color theme="1"/>
      <name val="Calibri"/>
      <family val="2"/>
      <scheme val="minor"/>
    </font>
    <font>
      <sz val="10"/>
      <name val="Cambria"/>
      <family val="1"/>
    </font>
    <font>
      <b/>
      <sz val="10"/>
      <color indexed="8"/>
      <name val="Calibri"/>
      <family val="2"/>
      <scheme val="minor"/>
    </font>
    <font>
      <sz val="14"/>
      <color theme="1"/>
      <name val="Calibri"/>
      <family val="2"/>
      <scheme val="minor"/>
    </font>
    <font>
      <b/>
      <sz val="10"/>
      <color rgb="FFFF0000"/>
      <name val="Calibri"/>
      <family val="2"/>
    </font>
    <font>
      <b/>
      <sz val="9"/>
      <color indexed="8"/>
      <name val="Arial"/>
      <family val="2"/>
    </font>
    <font>
      <b/>
      <sz val="11"/>
      <color indexed="8"/>
      <name val="Cambria"/>
      <family val="1"/>
      <scheme val="major"/>
    </font>
    <font>
      <b/>
      <sz val="11"/>
      <color rgb="FFFF0000"/>
      <name val="Cambria"/>
      <family val="1"/>
      <scheme val="major"/>
    </font>
    <font>
      <b/>
      <sz val="10"/>
      <color rgb="FFFF0000"/>
      <name val="Calibri"/>
      <family val="2"/>
      <scheme val="minor"/>
    </font>
    <font>
      <b/>
      <sz val="10"/>
      <name val="Cambria"/>
      <family val="1"/>
    </font>
    <font>
      <sz val="7.5"/>
      <color theme="1"/>
      <name val="Calibri"/>
      <family val="2"/>
      <scheme val="minor"/>
    </font>
    <font>
      <sz val="11"/>
      <color rgb="FF000000"/>
      <name val="Times New Roman"/>
      <family val="1"/>
    </font>
    <font>
      <i/>
      <sz val="10"/>
      <color indexed="8"/>
      <name val="Calibri"/>
      <family val="2"/>
    </font>
    <font>
      <b/>
      <sz val="11"/>
      <color theme="1"/>
      <name val="Calibri"/>
      <family val="2"/>
    </font>
    <font>
      <b/>
      <sz val="11"/>
      <color theme="0"/>
      <name val="Calibri"/>
      <family val="2"/>
      <scheme val="minor"/>
    </font>
    <font>
      <sz val="8"/>
      <color indexed="8"/>
      <name val="Calibri"/>
      <family val="2"/>
    </font>
    <font>
      <sz val="11"/>
      <name val="Calibri"/>
      <family val="2"/>
    </font>
    <font>
      <b/>
      <sz val="11"/>
      <name val="Calibri"/>
      <family val="2"/>
    </font>
    <font>
      <sz val="9"/>
      <color rgb="FFC00000"/>
      <name val="Calibri"/>
      <family val="2"/>
    </font>
    <font>
      <b/>
      <sz val="10"/>
      <color indexed="9"/>
      <name val="Calibri"/>
      <family val="2"/>
    </font>
    <font>
      <b/>
      <sz val="7"/>
      <color indexed="9"/>
      <name val="Calibri"/>
      <family val="2"/>
    </font>
    <font>
      <sz val="10"/>
      <name val="Calibri"/>
      <family val="2"/>
    </font>
    <font>
      <b/>
      <sz val="11"/>
      <color theme="0"/>
      <name val="Calibri"/>
      <family val="2"/>
    </font>
    <font>
      <sz val="9"/>
      <name val="Calibri"/>
      <family val="2"/>
    </font>
    <font>
      <b/>
      <sz val="9"/>
      <name val="Calibri"/>
      <family val="2"/>
    </font>
    <font>
      <b/>
      <sz val="9"/>
      <color theme="0"/>
      <name val="Calibri"/>
      <family val="2"/>
      <scheme val="minor"/>
    </font>
    <font>
      <b/>
      <sz val="8"/>
      <color theme="0"/>
      <name val="Calibri"/>
      <family val="2"/>
      <scheme val="minor"/>
    </font>
    <font>
      <b/>
      <sz val="10"/>
      <color theme="0"/>
      <name val="Calibri"/>
      <family val="2"/>
      <scheme val="minor"/>
    </font>
    <font>
      <sz val="9"/>
      <color rgb="FFFF0000"/>
      <name val="Calibri"/>
      <family val="2"/>
      <scheme val="minor"/>
    </font>
    <font>
      <sz val="11"/>
      <color rgb="FFC00000"/>
      <name val="Calibri"/>
      <family val="2"/>
    </font>
    <font>
      <sz val="9"/>
      <color theme="1"/>
      <name val="Calibri"/>
      <family val="2"/>
      <scheme val="minor"/>
    </font>
    <font>
      <b/>
      <sz val="9"/>
      <color indexed="8"/>
      <name val="Calibri"/>
      <family val="2"/>
    </font>
    <font>
      <sz val="9"/>
      <color indexed="8"/>
      <name val="Calibri"/>
      <family val="2"/>
    </font>
    <font>
      <b/>
      <sz val="9"/>
      <color theme="1"/>
      <name val="Calibri"/>
      <family val="2"/>
      <scheme val="minor"/>
    </font>
    <font>
      <b/>
      <sz val="11"/>
      <color rgb="FFFF0000"/>
      <name val="Calibri"/>
      <family val="2"/>
    </font>
    <font>
      <sz val="9"/>
      <color rgb="FFFF0000"/>
      <name val="Calibri"/>
      <family val="2"/>
    </font>
    <font>
      <b/>
      <sz val="11"/>
      <color indexed="9"/>
      <name val="Calibri"/>
      <family val="2"/>
    </font>
    <font>
      <b/>
      <sz val="7"/>
      <color theme="0"/>
      <name val="Calibri"/>
      <family val="2"/>
      <scheme val="minor"/>
    </font>
    <font>
      <sz val="11"/>
      <color rgb="FFC00000"/>
      <name val="Calibri"/>
      <family val="2"/>
      <scheme val="minor"/>
    </font>
    <font>
      <b/>
      <sz val="11"/>
      <color rgb="FFFF0000"/>
      <name val="Calibri"/>
      <family val="2"/>
      <scheme val="minor"/>
    </font>
    <font>
      <b/>
      <sz val="10"/>
      <color theme="0"/>
      <name val="Calibri"/>
      <family val="2"/>
    </font>
    <font>
      <sz val="10"/>
      <color theme="1"/>
      <name val="Calibri"/>
      <family val="2"/>
      <charset val="178"/>
      <scheme val="minor"/>
    </font>
    <font>
      <sz val="11"/>
      <name val="Calibri"/>
      <family val="2"/>
      <charset val="178"/>
      <scheme val="minor"/>
    </font>
    <font>
      <i/>
      <sz val="11"/>
      <name val="Calibri"/>
      <family val="2"/>
      <scheme val="minor"/>
    </font>
    <font>
      <i/>
      <sz val="10"/>
      <name val="Calibri"/>
      <family val="2"/>
    </font>
    <font>
      <sz val="11"/>
      <color rgb="FFC00000"/>
      <name val="Calibri"/>
      <family val="2"/>
      <charset val="178"/>
      <scheme val="minor"/>
    </font>
    <font>
      <sz val="9"/>
      <color theme="1"/>
      <name val="Calibri"/>
      <family val="2"/>
      <charset val="178"/>
      <scheme val="minor"/>
    </font>
    <font>
      <sz val="11"/>
      <name val="Calibri"/>
      <family val="2"/>
      <charset val="178"/>
    </font>
    <font>
      <sz val="10"/>
      <name val="Calibri"/>
      <family val="2"/>
      <charset val="178"/>
      <scheme val="minor"/>
    </font>
    <font>
      <sz val="11"/>
      <color rgb="FFFF0000"/>
      <name val="Calibri"/>
      <family val="2"/>
      <charset val="178"/>
      <scheme val="minor"/>
    </font>
    <font>
      <sz val="11"/>
      <color rgb="FFFF0000"/>
      <name val="Calibri"/>
      <family val="2"/>
      <charset val="178"/>
    </font>
    <font>
      <sz val="10"/>
      <color indexed="8"/>
      <name val="Wingdings"/>
      <charset val="2"/>
    </font>
    <font>
      <sz val="10"/>
      <color theme="0"/>
      <name val="Calibri"/>
      <family val="2"/>
      <scheme val="minor"/>
    </font>
    <font>
      <sz val="9"/>
      <color theme="0"/>
      <name val="Calibri"/>
      <family val="2"/>
      <scheme val="minor"/>
    </font>
    <font>
      <b/>
      <sz val="9"/>
      <name val="Calibri"/>
      <family val="2"/>
      <scheme val="minor"/>
    </font>
    <font>
      <sz val="9"/>
      <name val="Calibri"/>
      <family val="2"/>
      <charset val="178"/>
      <scheme val="minor"/>
    </font>
    <font>
      <b/>
      <sz val="9"/>
      <name val="Calibri"/>
      <family val="2"/>
      <charset val="178"/>
    </font>
    <font>
      <b/>
      <sz val="9"/>
      <color rgb="FFFF0000"/>
      <name val="Calibri"/>
      <family val="2"/>
    </font>
    <font>
      <sz val="9"/>
      <color theme="1"/>
      <name val="Calibri"/>
      <family val="2"/>
    </font>
    <font>
      <sz val="10"/>
      <name val="Times New Roman"/>
      <family val="1"/>
    </font>
    <font>
      <sz val="9"/>
      <color indexed="8"/>
      <name val="Cambria"/>
      <family val="1"/>
    </font>
    <font>
      <sz val="11"/>
      <color rgb="FF7030A0"/>
      <name val="Calibri"/>
      <family val="2"/>
      <scheme val="minor"/>
    </font>
    <font>
      <sz val="11"/>
      <color indexed="8"/>
      <name val="Arial"/>
      <family val="2"/>
      <charset val="178"/>
    </font>
    <font>
      <sz val="11"/>
      <color indexed="8"/>
      <name val="Cambria"/>
      <family val="1"/>
      <scheme val="major"/>
    </font>
    <font>
      <sz val="11"/>
      <color rgb="FF1F497D"/>
      <name val="Calibri"/>
      <family val="2"/>
      <scheme val="minor"/>
    </font>
    <font>
      <b/>
      <sz val="9"/>
      <color theme="1"/>
      <name val="Arial"/>
      <family val="2"/>
    </font>
    <font>
      <sz val="11"/>
      <color theme="1"/>
      <name val="Arial"/>
      <family val="2"/>
    </font>
    <font>
      <sz val="10"/>
      <color theme="1"/>
      <name val="Arial"/>
      <family val="2"/>
    </font>
    <font>
      <b/>
      <sz val="11"/>
      <name val="Cambria"/>
      <family val="1"/>
      <scheme val="major"/>
    </font>
    <font>
      <b/>
      <sz val="10"/>
      <color theme="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theme="6" tint="0.59999389629810485"/>
        <bgColor indexed="23"/>
      </patternFill>
    </fill>
    <fill>
      <patternFill patternType="solid">
        <fgColor theme="6" tint="0.59999389629810485"/>
        <bgColor indexed="35"/>
      </patternFill>
    </fill>
    <fill>
      <patternFill patternType="solid">
        <fgColor rgb="FFB4975A"/>
        <bgColor indexed="64"/>
      </patternFill>
    </fill>
    <fill>
      <patternFill patternType="solid">
        <fgColor rgb="FFC39B50"/>
        <bgColor indexed="64"/>
      </patternFill>
    </fill>
    <fill>
      <patternFill patternType="solid">
        <fgColor rgb="FFD2B484"/>
        <bgColor indexed="64"/>
      </patternFill>
    </fill>
    <fill>
      <patternFill patternType="solid">
        <fgColor rgb="FFBE9B64"/>
        <bgColor indexed="64"/>
      </patternFill>
    </fill>
    <fill>
      <patternFill patternType="solid">
        <fgColor rgb="FFC1A875"/>
        <bgColor indexed="64"/>
      </patternFill>
    </fill>
    <fill>
      <patternFill patternType="solid">
        <fgColor rgb="FFC6AF80"/>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right/>
      <top style="double">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diagonal/>
    </border>
    <border>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85">
    <xf numFmtId="0" fontId="0" fillId="0" borderId="0"/>
    <xf numFmtId="0" fontId="6" fillId="0" borderId="0"/>
    <xf numFmtId="0" fontId="8" fillId="0" borderId="0"/>
    <xf numFmtId="0" fontId="12" fillId="0" borderId="0"/>
    <xf numFmtId="0" fontId="8" fillId="0" borderId="0"/>
    <xf numFmtId="0" fontId="8" fillId="0" borderId="0"/>
    <xf numFmtId="0" fontId="12" fillId="0" borderId="0"/>
    <xf numFmtId="0" fontId="8"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5" applyNumberFormat="0" applyAlignment="0" applyProtection="0"/>
    <xf numFmtId="0" fontId="19" fillId="21" borderId="16" applyNumberFormat="0" applyAlignment="0" applyProtection="0"/>
    <xf numFmtId="164" fontId="8"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7" borderId="15" applyNumberFormat="0" applyAlignment="0" applyProtection="0"/>
    <xf numFmtId="0" fontId="26" fillId="0" borderId="20" applyNumberFormat="0" applyFill="0" applyAlignment="0" applyProtection="0"/>
    <xf numFmtId="0" fontId="27" fillId="0" borderId="0" applyNumberFormat="0">
      <alignment horizontal="right"/>
    </xf>
    <xf numFmtId="0" fontId="28"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23" borderId="21" applyNumberFormat="0" applyFont="0" applyAlignment="0" applyProtection="0"/>
    <xf numFmtId="0" fontId="30" fillId="20" borderId="22" applyNumberFormat="0" applyAlignment="0" applyProtection="0"/>
    <xf numFmtId="0" fontId="31" fillId="0" borderId="0" applyNumberFormat="0" applyFill="0" applyBorder="0" applyAlignment="0" applyProtection="0"/>
    <xf numFmtId="0" fontId="32" fillId="0" borderId="23" applyNumberFormat="0" applyFill="0" applyAlignment="0" applyProtection="0"/>
    <xf numFmtId="0" fontId="33" fillId="0" borderId="0" applyNumberFormat="0" applyFill="0" applyBorder="0" applyAlignment="0" applyProtection="0"/>
    <xf numFmtId="0" fontId="12" fillId="0" borderId="0"/>
    <xf numFmtId="0" fontId="38" fillId="0" borderId="0"/>
    <xf numFmtId="0" fontId="12" fillId="0" borderId="0"/>
    <xf numFmtId="0" fontId="38" fillId="0" borderId="0"/>
    <xf numFmtId="0" fontId="12" fillId="0" borderId="0"/>
    <xf numFmtId="0" fontId="12" fillId="0" borderId="0"/>
    <xf numFmtId="0" fontId="12" fillId="0" borderId="0"/>
    <xf numFmtId="0" fontId="12" fillId="0" borderId="0"/>
    <xf numFmtId="0" fontId="38" fillId="0" borderId="0"/>
    <xf numFmtId="0" fontId="38" fillId="0" borderId="0"/>
    <xf numFmtId="0" fontId="38" fillId="0" borderId="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2" fillId="0" borderId="0"/>
    <xf numFmtId="0" fontId="1" fillId="0" borderId="0"/>
    <xf numFmtId="0" fontId="1" fillId="0" borderId="0"/>
    <xf numFmtId="0" fontId="117" fillId="0" borderId="0"/>
    <xf numFmtId="0" fontId="1" fillId="0" borderId="0"/>
  </cellStyleXfs>
  <cellXfs count="1748">
    <xf numFmtId="0" fontId="0" fillId="0" borderId="0" xfId="0"/>
    <xf numFmtId="0" fontId="0" fillId="0" borderId="0" xfId="0" applyBorder="1"/>
    <xf numFmtId="0" fontId="0" fillId="0" borderId="0" xfId="0" applyAlignment="1">
      <alignment horizontal="left"/>
    </xf>
    <xf numFmtId="3" fontId="0" fillId="0" borderId="0" xfId="0" applyNumberFormat="1"/>
    <xf numFmtId="3" fontId="0" fillId="0" borderId="0" xfId="0" applyNumberFormat="1" applyBorder="1"/>
    <xf numFmtId="3" fontId="0" fillId="0" borderId="2" xfId="0" applyNumberFormat="1" applyBorder="1"/>
    <xf numFmtId="3" fontId="5" fillId="0" borderId="2" xfId="0" applyNumberFormat="1" applyFont="1" applyBorder="1"/>
    <xf numFmtId="3" fontId="0" fillId="0" borderId="4" xfId="0" applyNumberFormat="1" applyBorder="1"/>
    <xf numFmtId="3" fontId="0" fillId="0" borderId="6" xfId="0" applyNumberFormat="1" applyBorder="1"/>
    <xf numFmtId="3" fontId="0" fillId="0" borderId="5" xfId="0" applyNumberFormat="1" applyBorder="1"/>
    <xf numFmtId="3" fontId="0" fillId="0" borderId="7" xfId="0" applyNumberFormat="1" applyBorder="1"/>
    <xf numFmtId="0" fontId="4" fillId="0" borderId="0" xfId="0" applyFont="1"/>
    <xf numFmtId="0" fontId="3" fillId="0" borderId="0" xfId="0" applyFont="1"/>
    <xf numFmtId="3" fontId="5" fillId="0" borderId="0" xfId="0" applyNumberFormat="1" applyFont="1" applyFill="1"/>
    <xf numFmtId="3" fontId="5" fillId="0" borderId="0" xfId="0" applyNumberFormat="1" applyFont="1" applyFill="1" applyBorder="1"/>
    <xf numFmtId="3" fontId="5" fillId="0" borderId="0" xfId="0" applyNumberFormat="1" applyFont="1"/>
    <xf numFmtId="3" fontId="0" fillId="0" borderId="13" xfId="0" applyNumberFormat="1" applyBorder="1"/>
    <xf numFmtId="0" fontId="0" fillId="0" borderId="0" xfId="0" applyAlignment="1"/>
    <xf numFmtId="0" fontId="0" fillId="0" borderId="5" xfId="0" applyBorder="1"/>
    <xf numFmtId="2" fontId="0" fillId="0" borderId="2" xfId="0" applyNumberFormat="1" applyBorder="1"/>
    <xf numFmtId="2" fontId="0" fillId="0" borderId="13" xfId="0" applyNumberFormat="1" applyBorder="1"/>
    <xf numFmtId="0" fontId="0" fillId="0" borderId="0" xfId="0"/>
    <xf numFmtId="3" fontId="5" fillId="0" borderId="0" xfId="0" applyNumberFormat="1" applyFont="1" applyBorder="1"/>
    <xf numFmtId="3" fontId="0" fillId="0" borderId="2" xfId="0" applyNumberFormat="1" applyFill="1" applyBorder="1"/>
    <xf numFmtId="0" fontId="4" fillId="0" borderId="0" xfId="0" applyFont="1" applyBorder="1" applyAlignment="1">
      <alignment horizontal="right"/>
    </xf>
    <xf numFmtId="0" fontId="0" fillId="0" borderId="0" xfId="0" applyAlignment="1">
      <alignment horizontal="right"/>
    </xf>
    <xf numFmtId="3" fontId="0" fillId="0" borderId="2" xfId="0" applyNumberFormat="1" applyFill="1" applyBorder="1" applyAlignment="1">
      <alignment horizontal="right"/>
    </xf>
    <xf numFmtId="0" fontId="14" fillId="0" borderId="0" xfId="0" applyFont="1" applyAlignment="1">
      <alignment horizontal="left"/>
    </xf>
    <xf numFmtId="0" fontId="0" fillId="0" borderId="0" xfId="0" applyFont="1"/>
    <xf numFmtId="167" fontId="0" fillId="0" borderId="0" xfId="0" applyNumberFormat="1"/>
    <xf numFmtId="167" fontId="0" fillId="0" borderId="2" xfId="0" applyNumberFormat="1" applyFill="1" applyBorder="1"/>
    <xf numFmtId="0" fontId="0" fillId="0" borderId="0" xfId="0" applyFill="1"/>
    <xf numFmtId="3" fontId="0" fillId="0" borderId="0" xfId="0" applyNumberFormat="1" applyFont="1"/>
    <xf numFmtId="3" fontId="5" fillId="0" borderId="4" xfId="0" applyNumberFormat="1" applyFont="1" applyFill="1" applyBorder="1"/>
    <xf numFmtId="3" fontId="0" fillId="0" borderId="0" xfId="0" applyNumberFormat="1" applyFill="1" applyAlignment="1">
      <alignment horizontal="right"/>
    </xf>
    <xf numFmtId="3" fontId="0" fillId="0" borderId="0" xfId="0" applyNumberFormat="1" applyAlignment="1">
      <alignment horizontal="right"/>
    </xf>
    <xf numFmtId="166" fontId="0" fillId="0" borderId="7" xfId="0" applyNumberFormat="1" applyFont="1" applyFill="1" applyBorder="1" applyAlignment="1">
      <alignment horizontal="center"/>
    </xf>
    <xf numFmtId="0" fontId="0" fillId="0" borderId="0" xfId="0" applyFill="1" applyAlignment="1">
      <alignment horizontal="left"/>
    </xf>
    <xf numFmtId="0" fontId="0" fillId="0" borderId="0" xfId="0" applyFont="1" applyFill="1" applyBorder="1" applyAlignment="1">
      <alignment horizontal="right"/>
    </xf>
    <xf numFmtId="0" fontId="5" fillId="0" borderId="0" xfId="0" applyFont="1" applyFill="1"/>
    <xf numFmtId="3" fontId="5" fillId="0" borderId="2" xfId="0" applyNumberFormat="1" applyFont="1" applyFill="1" applyBorder="1"/>
    <xf numFmtId="167" fontId="5" fillId="0" borderId="0" xfId="0" applyNumberFormat="1" applyFont="1" applyFill="1"/>
    <xf numFmtId="0" fontId="0" fillId="0" borderId="0" xfId="0" applyFont="1" applyFill="1"/>
    <xf numFmtId="0" fontId="14" fillId="0" borderId="0" xfId="0" applyFont="1"/>
    <xf numFmtId="167" fontId="0" fillId="0" borderId="2" xfId="0" applyNumberFormat="1" applyBorder="1"/>
    <xf numFmtId="167" fontId="5" fillId="0" borderId="2" xfId="0" applyNumberFormat="1" applyFont="1" applyFill="1" applyBorder="1"/>
    <xf numFmtId="0" fontId="14" fillId="0" borderId="0" xfId="0" applyFont="1" applyAlignment="1">
      <alignment horizontal="right"/>
    </xf>
    <xf numFmtId="0" fontId="0" fillId="0" borderId="0" xfId="0" applyFont="1" applyFill="1" applyBorder="1" applyAlignment="1">
      <alignment horizontal="center"/>
    </xf>
    <xf numFmtId="0" fontId="0" fillId="0" borderId="0" xfId="0" applyFont="1" applyFill="1" applyAlignment="1">
      <alignment horizontal="left"/>
    </xf>
    <xf numFmtId="167" fontId="0" fillId="0" borderId="0" xfId="0" applyNumberFormat="1" applyFill="1"/>
    <xf numFmtId="0" fontId="4" fillId="0" borderId="0" xfId="0" applyFont="1" applyFill="1" applyAlignment="1">
      <alignment vertical="top"/>
    </xf>
    <xf numFmtId="0" fontId="4" fillId="0" borderId="0" xfId="0" applyFont="1" applyFill="1" applyAlignment="1">
      <alignment vertical="top" wrapText="1"/>
    </xf>
    <xf numFmtId="3" fontId="5" fillId="0" borderId="0" xfId="2" applyNumberFormat="1" applyFont="1" applyFill="1"/>
    <xf numFmtId="3" fontId="5" fillId="0" borderId="0" xfId="5" applyNumberFormat="1" applyFont="1" applyFill="1"/>
    <xf numFmtId="3" fontId="5" fillId="0" borderId="13" xfId="5" applyNumberFormat="1" applyFont="1" applyFill="1" applyBorder="1"/>
    <xf numFmtId="3" fontId="5" fillId="0" borderId="2" xfId="5" applyNumberFormat="1" applyFont="1" applyFill="1" applyBorder="1"/>
    <xf numFmtId="3" fontId="5" fillId="0" borderId="0" xfId="2" applyNumberFormat="1" applyFont="1" applyFill="1" applyBorder="1"/>
    <xf numFmtId="3" fontId="5" fillId="0" borderId="0" xfId="5" applyNumberFormat="1" applyFont="1" applyFill="1" applyBorder="1"/>
    <xf numFmtId="3" fontId="5" fillId="0" borderId="5" xfId="5" applyNumberFormat="1" applyFont="1" applyFill="1" applyBorder="1"/>
    <xf numFmtId="3" fontId="5" fillId="0" borderId="5" xfId="2" applyNumberFormat="1" applyFont="1" applyFill="1" applyBorder="1"/>
    <xf numFmtId="3" fontId="5" fillId="0" borderId="7" xfId="5" applyNumberFormat="1" applyFont="1" applyFill="1" applyBorder="1"/>
    <xf numFmtId="168" fontId="9" fillId="0" borderId="0" xfId="77" applyNumberFormat="1" applyFont="1" applyFill="1" applyBorder="1" applyAlignment="1">
      <alignment horizontal="right" vertical="center"/>
    </xf>
    <xf numFmtId="3" fontId="9" fillId="0" borderId="0" xfId="2" applyNumberFormat="1" applyFont="1" applyFill="1" applyBorder="1" applyAlignment="1">
      <alignment horizontal="right" vertical="center"/>
    </xf>
    <xf numFmtId="168" fontId="9" fillId="0" borderId="4" xfId="77" applyNumberFormat="1" applyFont="1" applyFill="1" applyBorder="1" applyAlignment="1">
      <alignment horizontal="right" vertical="center"/>
    </xf>
    <xf numFmtId="3" fontId="9" fillId="0" borderId="0" xfId="0" applyNumberFormat="1" applyFont="1" applyFill="1" applyBorder="1" applyAlignment="1">
      <alignment vertical="center"/>
    </xf>
    <xf numFmtId="168" fontId="5" fillId="0" borderId="4" xfId="77" applyNumberFormat="1" applyFont="1" applyFill="1" applyBorder="1" applyAlignment="1">
      <alignment horizontal="right" vertical="center"/>
    </xf>
    <xf numFmtId="168" fontId="9" fillId="0" borderId="6" xfId="77" applyNumberFormat="1" applyFont="1" applyFill="1" applyBorder="1" applyAlignment="1">
      <alignment horizontal="right" vertical="center"/>
    </xf>
    <xf numFmtId="0" fontId="4" fillId="0" borderId="0" xfId="0" applyFont="1" applyAlignment="1"/>
    <xf numFmtId="167" fontId="0" fillId="0" borderId="0" xfId="0" applyNumberFormat="1" applyFont="1"/>
    <xf numFmtId="167" fontId="5" fillId="0" borderId="13" xfId="0" applyNumberFormat="1" applyFont="1" applyBorder="1"/>
    <xf numFmtId="167" fontId="5" fillId="0" borderId="0" xfId="0" applyNumberFormat="1" applyFont="1"/>
    <xf numFmtId="167" fontId="5" fillId="0" borderId="2" xfId="0" applyNumberFormat="1" applyFont="1" applyBorder="1"/>
    <xf numFmtId="167" fontId="0" fillId="0" borderId="2" xfId="0" applyNumberFormat="1" applyFont="1" applyBorder="1"/>
    <xf numFmtId="167" fontId="0" fillId="0" borderId="7" xfId="0" applyNumberFormat="1" applyFont="1" applyFill="1" applyBorder="1"/>
    <xf numFmtId="0" fontId="4" fillId="0" borderId="0" xfId="0" applyFont="1" applyAlignment="1">
      <alignment wrapText="1"/>
    </xf>
    <xf numFmtId="167" fontId="0" fillId="0" borderId="13" xfId="0" applyNumberFormat="1" applyBorder="1"/>
    <xf numFmtId="167" fontId="5" fillId="0" borderId="7" xfId="0" applyNumberFormat="1" applyFont="1" applyBorder="1"/>
    <xf numFmtId="167" fontId="5" fillId="0" borderId="0" xfId="0" applyNumberFormat="1" applyFont="1" applyBorder="1"/>
    <xf numFmtId="3" fontId="0" fillId="0" borderId="2" xfId="0" applyNumberFormat="1" applyFont="1" applyBorder="1"/>
    <xf numFmtId="0" fontId="3" fillId="0" borderId="0" xfId="0" applyFont="1" applyAlignment="1"/>
    <xf numFmtId="3" fontId="5" fillId="0" borderId="4" xfId="0" applyNumberFormat="1" applyFont="1" applyBorder="1"/>
    <xf numFmtId="3" fontId="0" fillId="0" borderId="0" xfId="0" applyNumberFormat="1" applyFont="1" applyFill="1"/>
    <xf numFmtId="3" fontId="0" fillId="0" borderId="13" xfId="0" applyNumberFormat="1" applyFont="1" applyFill="1" applyBorder="1"/>
    <xf numFmtId="3" fontId="0" fillId="0" borderId="2" xfId="0" applyNumberFormat="1" applyFont="1" applyFill="1" applyBorder="1"/>
    <xf numFmtId="3" fontId="0" fillId="0" borderId="0" xfId="0" applyNumberFormat="1" applyFont="1" applyBorder="1"/>
    <xf numFmtId="4" fontId="0" fillId="0" borderId="2" xfId="0" applyNumberFormat="1" applyBorder="1" applyAlignment="1">
      <alignment horizontal="right"/>
    </xf>
    <xf numFmtId="3" fontId="0" fillId="0" borderId="6" xfId="0" applyNumberFormat="1" applyFont="1" applyFill="1" applyBorder="1" applyAlignment="1">
      <alignment horizontal="right"/>
    </xf>
    <xf numFmtId="2" fontId="0" fillId="0" borderId="7" xfId="0" applyNumberFormat="1" applyFont="1" applyFill="1" applyBorder="1"/>
    <xf numFmtId="0" fontId="36" fillId="0" borderId="0" xfId="2" applyFont="1" applyAlignment="1">
      <alignment vertical="top"/>
    </xf>
    <xf numFmtId="0" fontId="6" fillId="0" borderId="0" xfId="2" applyFont="1"/>
    <xf numFmtId="0" fontId="6" fillId="0" borderId="0" xfId="2" applyFont="1" applyAlignment="1">
      <alignment horizontal="center" vertical="top" wrapText="1"/>
    </xf>
    <xf numFmtId="3" fontId="12" fillId="0" borderId="25" xfId="2" applyNumberFormat="1" applyFont="1" applyFill="1" applyBorder="1" applyAlignment="1">
      <alignment horizontal="right"/>
    </xf>
    <xf numFmtId="3" fontId="12" fillId="0" borderId="26" xfId="2" applyNumberFormat="1" applyFont="1" applyFill="1" applyBorder="1" applyAlignment="1">
      <alignment horizontal="right"/>
    </xf>
    <xf numFmtId="0" fontId="44" fillId="0" borderId="0" xfId="2" applyFont="1" applyBorder="1" applyAlignment="1">
      <alignment vertical="center"/>
    </xf>
    <xf numFmtId="3" fontId="12" fillId="0" borderId="0" xfId="2" applyNumberFormat="1" applyFont="1" applyFill="1" applyBorder="1" applyAlignment="1">
      <alignment horizontal="right"/>
    </xf>
    <xf numFmtId="3" fontId="12" fillId="0" borderId="2" xfId="2" applyNumberFormat="1" applyFont="1" applyFill="1" applyBorder="1" applyAlignment="1">
      <alignment horizontal="right"/>
    </xf>
    <xf numFmtId="0" fontId="6" fillId="0" borderId="0" xfId="2" applyFont="1" applyFill="1" applyBorder="1"/>
    <xf numFmtId="3" fontId="6" fillId="0" borderId="0" xfId="2" applyNumberFormat="1" applyFont="1" applyFill="1" applyBorder="1"/>
    <xf numFmtId="3" fontId="6" fillId="0" borderId="0" xfId="2" applyNumberFormat="1" applyFont="1"/>
    <xf numFmtId="3" fontId="12" fillId="0" borderId="5" xfId="2" applyNumberFormat="1" applyFont="1" applyFill="1" applyBorder="1" applyAlignment="1">
      <alignment horizontal="right"/>
    </xf>
    <xf numFmtId="3" fontId="12" fillId="0" borderId="7" xfId="2" applyNumberFormat="1" applyFont="1" applyFill="1" applyBorder="1" applyAlignment="1">
      <alignment horizontal="right"/>
    </xf>
    <xf numFmtId="0" fontId="35" fillId="0" borderId="0" xfId="2" applyFont="1"/>
    <xf numFmtId="0" fontId="36" fillId="0" borderId="0" xfId="2" applyFont="1" applyAlignment="1"/>
    <xf numFmtId="3" fontId="12" fillId="0" borderId="6" xfId="2" applyNumberFormat="1" applyFont="1" applyFill="1" applyBorder="1" applyAlignment="1">
      <alignment horizontal="right"/>
    </xf>
    <xf numFmtId="0" fontId="6" fillId="0" borderId="0" xfId="2" applyFont="1" applyAlignment="1">
      <alignment vertical="center" wrapText="1"/>
    </xf>
    <xf numFmtId="0" fontId="35" fillId="0" borderId="0" xfId="2" applyFont="1" applyAlignment="1">
      <alignment vertical="center" wrapText="1"/>
    </xf>
    <xf numFmtId="3" fontId="12" fillId="0" borderId="0" xfId="6" applyNumberFormat="1"/>
    <xf numFmtId="3" fontId="12" fillId="0" borderId="2" xfId="6" applyNumberFormat="1" applyBorder="1"/>
    <xf numFmtId="3" fontId="12" fillId="0" borderId="6" xfId="6" applyNumberFormat="1" applyBorder="1"/>
    <xf numFmtId="3" fontId="12" fillId="0" borderId="5" xfId="6" applyNumberFormat="1" applyBorder="1"/>
    <xf numFmtId="3" fontId="12" fillId="0" borderId="7" xfId="6" applyNumberFormat="1" applyBorder="1"/>
    <xf numFmtId="0" fontId="35" fillId="0" borderId="0" xfId="2" applyFont="1" applyAlignment="1">
      <alignment horizontal="right"/>
    </xf>
    <xf numFmtId="3" fontId="45" fillId="0" borderId="0" xfId="2" applyNumberFormat="1" applyFont="1" applyFill="1" applyBorder="1"/>
    <xf numFmtId="0" fontId="6" fillId="0" borderId="0" xfId="2" applyFont="1" applyAlignment="1">
      <alignment horizontal="right"/>
    </xf>
    <xf numFmtId="3" fontId="12" fillId="0" borderId="14" xfId="2" applyNumberFormat="1" applyFont="1" applyFill="1" applyBorder="1" applyAlignment="1">
      <alignment horizontal="right"/>
    </xf>
    <xf numFmtId="0" fontId="6" fillId="0" borderId="2" xfId="2" applyFont="1" applyBorder="1"/>
    <xf numFmtId="3" fontId="6" fillId="0" borderId="2" xfId="2" applyNumberFormat="1" applyFont="1" applyBorder="1"/>
    <xf numFmtId="0" fontId="6" fillId="0" borderId="0" xfId="2" applyFont="1" applyAlignment="1">
      <alignment horizontal="center" vertical="center" wrapText="1"/>
    </xf>
    <xf numFmtId="3" fontId="46" fillId="0" borderId="0" xfId="2" applyNumberFormat="1" applyFont="1" applyFill="1" applyBorder="1" applyAlignment="1">
      <alignment horizontal="right"/>
    </xf>
    <xf numFmtId="3" fontId="47" fillId="0" borderId="0" xfId="2" applyNumberFormat="1" applyFont="1" applyFill="1" applyBorder="1"/>
    <xf numFmtId="0" fontId="48" fillId="0" borderId="0" xfId="0" applyFont="1" applyFill="1" applyAlignment="1">
      <alignment vertical="center"/>
    </xf>
    <xf numFmtId="0" fontId="0" fillId="0" borderId="0" xfId="0" applyFont="1" applyFill="1" applyAlignment="1">
      <alignment horizontal="center" vertical="center"/>
    </xf>
    <xf numFmtId="0" fontId="13" fillId="0" borderId="0" xfId="0" applyFont="1" applyFill="1" applyAlignment="1">
      <alignment vertical="center"/>
    </xf>
    <xf numFmtId="0" fontId="49" fillId="0" borderId="0" xfId="0" applyFont="1" applyFill="1" applyBorder="1" applyAlignment="1"/>
    <xf numFmtId="0" fontId="50" fillId="0" borderId="0" xfId="0" applyFont="1" applyFill="1" applyAlignment="1"/>
    <xf numFmtId="0" fontId="13" fillId="0" borderId="0" xfId="0" applyFont="1" applyFill="1" applyAlignment="1">
      <alignment horizontal="left" vertical="center"/>
    </xf>
    <xf numFmtId="0" fontId="48" fillId="0" borderId="0" xfId="0" applyFont="1" applyFill="1" applyBorder="1" applyAlignment="1"/>
    <xf numFmtId="166" fontId="0" fillId="0" borderId="1" xfId="0" applyNumberFormat="1" applyFont="1" applyFill="1" applyBorder="1" applyAlignment="1">
      <alignment horizontal="center" vertical="center"/>
    </xf>
    <xf numFmtId="0" fontId="14" fillId="0" borderId="0" xfId="0" applyFont="1" applyFill="1" applyBorder="1" applyAlignment="1"/>
    <xf numFmtId="166" fontId="0" fillId="0" borderId="0" xfId="0" applyNumberFormat="1" applyFont="1" applyFill="1" applyBorder="1" applyAlignment="1">
      <alignment horizontal="center"/>
    </xf>
    <xf numFmtId="0" fontId="0" fillId="0" borderId="0" xfId="0" applyFont="1" applyFill="1" applyBorder="1"/>
    <xf numFmtId="0" fontId="48" fillId="0" borderId="5" xfId="0" applyFont="1" applyFill="1" applyBorder="1" applyAlignment="1"/>
    <xf numFmtId="0" fontId="0" fillId="0" borderId="0" xfId="0" applyFill="1" applyAlignment="1">
      <alignment horizontal="center" vertical="center"/>
    </xf>
    <xf numFmtId="166" fontId="0" fillId="0" borderId="1" xfId="0" applyNumberFormat="1" applyFill="1" applyBorder="1" applyAlignment="1">
      <alignment horizontal="center" vertical="center"/>
    </xf>
    <xf numFmtId="166" fontId="0" fillId="0" borderId="0" xfId="0" applyNumberFormat="1" applyFill="1" applyBorder="1" applyAlignment="1">
      <alignment horizontal="center"/>
    </xf>
    <xf numFmtId="0" fontId="0" fillId="0" borderId="0" xfId="0" applyFill="1" applyBorder="1" applyAlignment="1">
      <alignment horizontal="center"/>
    </xf>
    <xf numFmtId="0" fontId="51" fillId="0" borderId="0" xfId="0" applyFont="1"/>
    <xf numFmtId="166" fontId="0" fillId="0" borderId="1" xfId="0" applyNumberFormat="1" applyFont="1" applyFill="1" applyBorder="1" applyAlignment="1">
      <alignment horizontal="center"/>
    </xf>
    <xf numFmtId="166" fontId="14" fillId="0" borderId="0" xfId="0" applyNumberFormat="1" applyFont="1" applyFill="1" applyBorder="1" applyAlignment="1">
      <alignment horizontal="center"/>
    </xf>
    <xf numFmtId="166" fontId="0" fillId="0" borderId="10" xfId="0" applyNumberFormat="1" applyFont="1" applyFill="1" applyBorder="1" applyAlignment="1">
      <alignment horizontal="center"/>
    </xf>
    <xf numFmtId="166" fontId="0" fillId="0" borderId="32" xfId="0" applyNumberFormat="1" applyFont="1" applyFill="1" applyBorder="1" applyAlignment="1">
      <alignment horizontal="center"/>
    </xf>
    <xf numFmtId="166" fontId="0" fillId="0" borderId="8" xfId="0" applyNumberFormat="1" applyFont="1" applyFill="1" applyBorder="1" applyAlignment="1">
      <alignment horizontal="center"/>
    </xf>
    <xf numFmtId="166" fontId="0" fillId="0" borderId="34" xfId="0" applyNumberFormat="1" applyFont="1" applyFill="1" applyBorder="1" applyAlignment="1">
      <alignment horizontal="center"/>
    </xf>
    <xf numFmtId="166" fontId="0" fillId="0" borderId="3" xfId="0" applyNumberFormat="1" applyFont="1" applyFill="1" applyBorder="1" applyAlignment="1">
      <alignment horizontal="center"/>
    </xf>
    <xf numFmtId="166" fontId="0" fillId="0" borderId="37" xfId="0" applyNumberFormat="1" applyFont="1" applyFill="1" applyBorder="1" applyAlignment="1">
      <alignment horizontal="center"/>
    </xf>
    <xf numFmtId="166" fontId="0" fillId="0" borderId="39" xfId="0" applyNumberFormat="1" applyFont="1" applyFill="1" applyBorder="1" applyAlignment="1">
      <alignment horizontal="center"/>
    </xf>
    <xf numFmtId="166" fontId="0" fillId="0" borderId="40" xfId="0" applyNumberFormat="1" applyFont="1" applyFill="1" applyBorder="1" applyAlignment="1">
      <alignment horizontal="center"/>
    </xf>
    <xf numFmtId="0" fontId="0" fillId="0" borderId="41" xfId="0" applyFont="1" applyBorder="1"/>
    <xf numFmtId="0" fontId="14" fillId="0" borderId="42" xfId="0" applyFont="1" applyFill="1" applyBorder="1"/>
    <xf numFmtId="0" fontId="14" fillId="0" borderId="0" xfId="0" applyFont="1" applyFill="1"/>
    <xf numFmtId="0" fontId="52" fillId="0" borderId="0" xfId="0" applyFont="1" applyFill="1" applyBorder="1" applyAlignment="1"/>
    <xf numFmtId="166" fontId="0" fillId="0" borderId="1" xfId="0" applyNumberFormat="1" applyFill="1" applyBorder="1" applyAlignment="1">
      <alignment horizontal="center"/>
    </xf>
    <xf numFmtId="0" fontId="48" fillId="0" borderId="0" xfId="0" applyFont="1" applyFill="1" applyAlignment="1">
      <alignment horizontal="left" vertical="center"/>
    </xf>
    <xf numFmtId="0" fontId="0" fillId="0" borderId="0" xfId="0" applyFont="1" applyFill="1" applyBorder="1" applyAlignment="1"/>
    <xf numFmtId="2" fontId="0" fillId="0" borderId="1" xfId="0" applyNumberFormat="1" applyFont="1" applyFill="1" applyBorder="1" applyAlignment="1">
      <alignment horizontal="center"/>
    </xf>
    <xf numFmtId="1" fontId="0" fillId="0" borderId="1" xfId="0" applyNumberFormat="1" applyFont="1" applyFill="1" applyBorder="1" applyAlignment="1">
      <alignment horizontal="center"/>
    </xf>
    <xf numFmtId="1" fontId="0" fillId="0" borderId="0" xfId="0" applyNumberFormat="1" applyFont="1" applyFill="1" applyBorder="1" applyAlignment="1">
      <alignment horizontal="center"/>
    </xf>
    <xf numFmtId="1" fontId="0" fillId="0" borderId="0" xfId="0" applyNumberFormat="1" applyFill="1" applyBorder="1" applyAlignment="1">
      <alignment horizontal="center"/>
    </xf>
    <xf numFmtId="0" fontId="0" fillId="0" borderId="0" xfId="0" applyFill="1" applyAlignment="1">
      <alignment horizontal="right"/>
    </xf>
    <xf numFmtId="0" fontId="0" fillId="0" borderId="0" xfId="0" applyFill="1" applyBorder="1" applyAlignment="1">
      <alignment horizontal="right"/>
    </xf>
    <xf numFmtId="0" fontId="0" fillId="0" borderId="0" xfId="0" applyFont="1" applyFill="1" applyAlignment="1">
      <alignment horizontal="right" vertical="center"/>
    </xf>
    <xf numFmtId="0" fontId="49" fillId="0" borderId="0" xfId="0" applyFont="1" applyFill="1" applyBorder="1" applyAlignment="1">
      <alignment vertical="center"/>
    </xf>
    <xf numFmtId="0" fontId="51" fillId="0" borderId="0" xfId="0" applyFont="1" applyFill="1" applyAlignment="1">
      <alignment horizontal="right" vertical="center"/>
    </xf>
    <xf numFmtId="166" fontId="0" fillId="0" borderId="1" xfId="0" applyNumberFormat="1" applyFont="1" applyFill="1" applyBorder="1" applyAlignment="1">
      <alignment horizontal="right" vertical="center" wrapText="1"/>
    </xf>
    <xf numFmtId="166" fontId="0" fillId="0" borderId="1" xfId="0" applyNumberFormat="1" applyFont="1" applyFill="1" applyBorder="1" applyAlignment="1">
      <alignment horizontal="right"/>
    </xf>
    <xf numFmtId="0" fontId="0" fillId="0" borderId="0" xfId="0" applyFont="1" applyFill="1" applyAlignment="1">
      <alignment horizontal="right"/>
    </xf>
    <xf numFmtId="166" fontId="0" fillId="0" borderId="0" xfId="0" applyNumberFormat="1" applyFont="1" applyFill="1" applyBorder="1" applyAlignment="1">
      <alignment horizontal="right"/>
    </xf>
    <xf numFmtId="0" fontId="53" fillId="0" borderId="0" xfId="0" applyFont="1" applyFill="1" applyAlignment="1"/>
    <xf numFmtId="0" fontId="53" fillId="0" borderId="0" xfId="0" applyFont="1" applyFill="1" applyAlignment="1">
      <alignment horizontal="right"/>
    </xf>
    <xf numFmtId="0" fontId="50" fillId="0" borderId="0" xfId="0" applyFont="1" applyFill="1" applyAlignment="1">
      <alignment horizontal="right"/>
    </xf>
    <xf numFmtId="166" fontId="0" fillId="0" borderId="34" xfId="0" applyNumberFormat="1" applyFont="1" applyFill="1" applyBorder="1" applyAlignment="1">
      <alignment horizontal="right"/>
    </xf>
    <xf numFmtId="166" fontId="0" fillId="0" borderId="39" xfId="0" applyNumberFormat="1" applyFont="1" applyFill="1" applyBorder="1" applyAlignment="1">
      <alignment horizontal="right"/>
    </xf>
    <xf numFmtId="166" fontId="0" fillId="0" borderId="40" xfId="0" applyNumberFormat="1" applyFont="1" applyFill="1" applyBorder="1" applyAlignment="1">
      <alignment horizontal="right"/>
    </xf>
    <xf numFmtId="0" fontId="0" fillId="0" borderId="0" xfId="0" applyFill="1" applyAlignment="1">
      <alignment horizontal="right" vertical="center"/>
    </xf>
    <xf numFmtId="0" fontId="50" fillId="0" borderId="0" xfId="0" applyFont="1" applyFill="1" applyAlignment="1">
      <alignment horizontal="right" vertical="center"/>
    </xf>
    <xf numFmtId="166" fontId="54" fillId="0" borderId="1" xfId="0" applyNumberFormat="1" applyFont="1" applyFill="1" applyBorder="1" applyAlignment="1">
      <alignment horizontal="right" vertical="center" wrapText="1"/>
    </xf>
    <xf numFmtId="166" fontId="0" fillId="0" borderId="0" xfId="0" applyNumberFormat="1" applyFill="1" applyBorder="1" applyAlignment="1">
      <alignment horizontal="right"/>
    </xf>
    <xf numFmtId="166" fontId="0" fillId="0" borderId="1" xfId="0" applyNumberFormat="1" applyFill="1" applyBorder="1" applyAlignment="1">
      <alignment horizontal="right"/>
    </xf>
    <xf numFmtId="166" fontId="5" fillId="0" borderId="1" xfId="0" applyNumberFormat="1" applyFont="1" applyFill="1" applyBorder="1" applyAlignment="1">
      <alignment horizontal="right" vertical="center" wrapText="1"/>
    </xf>
    <xf numFmtId="166" fontId="5" fillId="0" borderId="32" xfId="0" applyNumberFormat="1" applyFont="1" applyFill="1" applyBorder="1" applyAlignment="1">
      <alignment horizontal="center" vertical="center" wrapText="1"/>
    </xf>
    <xf numFmtId="0" fontId="0" fillId="0" borderId="0" xfId="0" applyFont="1" applyBorder="1" applyAlignment="1">
      <alignment horizontal="right"/>
    </xf>
    <xf numFmtId="0" fontId="0" fillId="0" borderId="0" xfId="0" applyFont="1" applyAlignment="1">
      <alignment horizontal="right"/>
    </xf>
    <xf numFmtId="0" fontId="0" fillId="0" borderId="0" xfId="0" applyFont="1" applyFill="1" applyAlignment="1">
      <alignment horizontal="center"/>
    </xf>
    <xf numFmtId="0" fontId="13" fillId="0" borderId="0" xfId="0" applyFont="1" applyFill="1" applyAlignment="1">
      <alignment horizontal="left"/>
    </xf>
    <xf numFmtId="166" fontId="5" fillId="0" borderId="1" xfId="0" applyNumberFormat="1" applyFont="1" applyFill="1" applyBorder="1" applyAlignment="1">
      <alignment horizontal="right"/>
    </xf>
    <xf numFmtId="0" fontId="14" fillId="0" borderId="0" xfId="0" applyFont="1" applyFill="1" applyAlignment="1">
      <alignment horizontal="right"/>
    </xf>
    <xf numFmtId="0" fontId="48" fillId="0" borderId="0" xfId="0" applyFont="1" applyFill="1" applyAlignment="1"/>
    <xf numFmtId="0" fontId="0" fillId="0" borderId="0" xfId="0" applyFont="1" applyFill="1" applyBorder="1" applyAlignment="1">
      <alignment horizontal="center" vertical="center"/>
    </xf>
    <xf numFmtId="166" fontId="10" fillId="0" borderId="0" xfId="0" applyNumberFormat="1" applyFont="1" applyBorder="1" applyAlignment="1">
      <alignment horizontal="right"/>
    </xf>
    <xf numFmtId="166" fontId="10" fillId="0" borderId="0" xfId="0" applyNumberFormat="1" applyFont="1" applyBorder="1" applyAlignment="1">
      <alignment horizontal="left"/>
    </xf>
    <xf numFmtId="0" fontId="13" fillId="0" borderId="0" xfId="0" applyFont="1" applyFill="1" applyAlignment="1">
      <alignment horizontal="right" vertical="center"/>
    </xf>
    <xf numFmtId="0" fontId="0" fillId="0" borderId="0" xfId="0" applyFont="1" applyFill="1" applyAlignment="1">
      <alignment horizontal="left" vertical="center"/>
    </xf>
    <xf numFmtId="0" fontId="14" fillId="0" borderId="0" xfId="0" applyFont="1" applyFill="1" applyBorder="1" applyAlignment="1">
      <alignment horizontal="right"/>
    </xf>
    <xf numFmtId="166" fontId="0" fillId="0" borderId="1" xfId="0" applyNumberFormat="1" applyFont="1" applyFill="1" applyBorder="1" applyAlignment="1">
      <alignment horizontal="right" vertical="center"/>
    </xf>
    <xf numFmtId="166" fontId="0" fillId="0" borderId="1" xfId="0" applyNumberFormat="1" applyFill="1" applyBorder="1" applyAlignment="1">
      <alignment horizontal="right" vertical="center"/>
    </xf>
    <xf numFmtId="0" fontId="48" fillId="0" borderId="0" xfId="0" applyFont="1" applyFill="1" applyBorder="1" applyAlignment="1">
      <alignment horizontal="right"/>
    </xf>
    <xf numFmtId="2" fontId="0" fillId="0" borderId="1" xfId="0" applyNumberFormat="1" applyFont="1" applyFill="1" applyBorder="1" applyAlignment="1">
      <alignment horizontal="right" vertical="center"/>
    </xf>
    <xf numFmtId="1" fontId="0" fillId="0" borderId="1" xfId="0" applyNumberFormat="1" applyFont="1" applyFill="1" applyBorder="1" applyAlignment="1">
      <alignment horizontal="right"/>
    </xf>
    <xf numFmtId="1" fontId="5" fillId="0" borderId="1" xfId="0" applyNumberFormat="1" applyFont="1" applyFill="1" applyBorder="1" applyAlignment="1">
      <alignment horizontal="right"/>
    </xf>
    <xf numFmtId="0" fontId="49" fillId="0" borderId="0" xfId="0" applyFont="1" applyFill="1" applyBorder="1" applyAlignment="1">
      <alignment horizontal="right"/>
    </xf>
    <xf numFmtId="1" fontId="5" fillId="0" borderId="1" xfId="0" applyNumberFormat="1" applyFont="1" applyFill="1" applyBorder="1" applyAlignment="1">
      <alignment horizontal="right" vertical="center" wrapText="1"/>
    </xf>
    <xf numFmtId="1" fontId="5" fillId="0" borderId="1" xfId="0" applyNumberFormat="1" applyFont="1" applyFill="1" applyBorder="1" applyAlignment="1">
      <alignment horizontal="center" vertical="center" wrapText="1"/>
    </xf>
    <xf numFmtId="0" fontId="14" fillId="0" borderId="0" xfId="0" applyFont="1" applyAlignment="1">
      <alignment horizontal="left" vertical="center"/>
    </xf>
    <xf numFmtId="3" fontId="5" fillId="0" borderId="12" xfId="2" applyNumberFormat="1" applyFont="1" applyFill="1" applyBorder="1"/>
    <xf numFmtId="3" fontId="5" fillId="0" borderId="4" xfId="2" applyNumberFormat="1" applyFont="1" applyFill="1" applyBorder="1"/>
    <xf numFmtId="3" fontId="5" fillId="0" borderId="6" xfId="2" applyNumberFormat="1" applyFont="1" applyFill="1" applyBorder="1"/>
    <xf numFmtId="3" fontId="5" fillId="0" borderId="25" xfId="2" applyNumberFormat="1" applyFont="1" applyFill="1" applyBorder="1" applyAlignment="1">
      <alignment horizontal="right"/>
    </xf>
    <xf numFmtId="0" fontId="35" fillId="0" borderId="0" xfId="2" applyFont="1" applyAlignment="1">
      <alignment vertical="center"/>
    </xf>
    <xf numFmtId="3" fontId="0" fillId="0" borderId="12" xfId="0" applyNumberFormat="1" applyBorder="1"/>
    <xf numFmtId="3" fontId="0" fillId="0" borderId="14" xfId="0" applyNumberFormat="1" applyBorder="1"/>
    <xf numFmtId="0" fontId="0" fillId="0" borderId="0" xfId="0" applyAlignment="1">
      <alignment horizontal="left" indent="2"/>
    </xf>
    <xf numFmtId="0" fontId="55" fillId="0" borderId="0" xfId="0" applyFont="1"/>
    <xf numFmtId="166" fontId="5" fillId="0" borderId="1" xfId="0" applyNumberFormat="1" applyFont="1" applyFill="1" applyBorder="1" applyAlignment="1">
      <alignment horizontal="right" vertical="center"/>
    </xf>
    <xf numFmtId="0" fontId="41" fillId="24" borderId="9" xfId="2" applyFont="1" applyFill="1" applyBorder="1" applyAlignment="1">
      <alignment horizontal="center" vertical="center"/>
    </xf>
    <xf numFmtId="0" fontId="41" fillId="24" borderId="1" xfId="2" applyFont="1" applyFill="1" applyBorder="1" applyAlignment="1">
      <alignment horizontal="center" vertical="center"/>
    </xf>
    <xf numFmtId="0" fontId="7" fillId="24" borderId="9" xfId="0" applyFont="1" applyFill="1" applyBorder="1" applyAlignment="1">
      <alignment horizontal="center" vertical="center"/>
    </xf>
    <xf numFmtId="167" fontId="41" fillId="24" borderId="1" xfId="2" applyNumberFormat="1" applyFont="1" applyFill="1" applyBorder="1" applyAlignment="1">
      <alignment horizontal="center" vertical="center" wrapText="1"/>
    </xf>
    <xf numFmtId="0" fontId="13" fillId="24" borderId="3" xfId="0" applyFont="1" applyFill="1" applyBorder="1" applyAlignment="1">
      <alignment horizontal="center" vertical="center"/>
    </xf>
    <xf numFmtId="0" fontId="7" fillId="24" borderId="1" xfId="0" applyFont="1" applyFill="1" applyBorder="1" applyAlignment="1">
      <alignment horizontal="center"/>
    </xf>
    <xf numFmtId="0" fontId="0" fillId="24" borderId="8" xfId="0" applyFill="1" applyBorder="1"/>
    <xf numFmtId="0" fontId="41" fillId="25" borderId="24" xfId="2" applyFont="1" applyFill="1" applyBorder="1" applyAlignment="1">
      <alignment horizontal="center" vertical="center"/>
    </xf>
    <xf numFmtId="0" fontId="41" fillId="26" borderId="24" xfId="2" applyFont="1" applyFill="1" applyBorder="1" applyAlignment="1">
      <alignment horizontal="center" vertical="center" wrapText="1"/>
    </xf>
    <xf numFmtId="3" fontId="5" fillId="0" borderId="2" xfId="2" applyNumberFormat="1" applyFont="1" applyFill="1" applyBorder="1" applyAlignment="1">
      <alignment horizontal="right"/>
    </xf>
    <xf numFmtId="0" fontId="0" fillId="24" borderId="1" xfId="0" applyFill="1" applyBorder="1" applyAlignment="1">
      <alignment horizontal="center" vertical="center" wrapText="1"/>
    </xf>
    <xf numFmtId="0" fontId="5" fillId="26" borderId="1" xfId="0" applyFont="1" applyFill="1" applyBorder="1" applyAlignment="1">
      <alignment horizontal="right" vertical="center" wrapText="1"/>
    </xf>
    <xf numFmtId="0" fontId="0" fillId="24" borderId="1" xfId="0" applyFill="1" applyBorder="1" applyAlignment="1">
      <alignment horizontal="right"/>
    </xf>
    <xf numFmtId="0" fontId="0" fillId="24" borderId="11" xfId="0" applyFill="1" applyBorder="1"/>
    <xf numFmtId="0" fontId="0" fillId="24" borderId="11" xfId="0" applyFill="1" applyBorder="1" applyAlignment="1">
      <alignment horizontal="right"/>
    </xf>
    <xf numFmtId="0" fontId="0" fillId="24" borderId="5" xfId="0" applyFill="1" applyBorder="1"/>
    <xf numFmtId="0" fontId="13" fillId="0" borderId="8" xfId="0" applyFont="1" applyFill="1" applyBorder="1" applyAlignment="1">
      <alignment horizontal="center"/>
    </xf>
    <xf numFmtId="0" fontId="13" fillId="0" borderId="9" xfId="0" applyFont="1" applyFill="1" applyBorder="1" applyAlignment="1">
      <alignment horizontal="center"/>
    </xf>
    <xf numFmtId="0" fontId="4" fillId="24" borderId="5" xfId="0" applyFont="1" applyFill="1" applyBorder="1" applyAlignment="1">
      <alignment horizontal="center"/>
    </xf>
    <xf numFmtId="0" fontId="4" fillId="24" borderId="3" xfId="0" applyFont="1" applyFill="1" applyBorder="1" applyAlignment="1">
      <alignment horizontal="center"/>
    </xf>
    <xf numFmtId="3" fontId="5" fillId="0" borderId="13" xfId="2" applyNumberFormat="1" applyFont="1" applyFill="1" applyBorder="1" applyAlignment="1">
      <alignment horizontal="right"/>
    </xf>
    <xf numFmtId="0" fontId="13" fillId="0" borderId="1" xfId="0" applyFont="1" applyFill="1" applyBorder="1" applyAlignment="1">
      <alignment horizontal="center"/>
    </xf>
    <xf numFmtId="0" fontId="41" fillId="24" borderId="3" xfId="0" applyFont="1" applyFill="1" applyBorder="1" applyAlignment="1">
      <alignment horizontal="center" vertical="center"/>
    </xf>
    <xf numFmtId="167" fontId="0" fillId="0" borderId="0" xfId="0" applyNumberFormat="1" applyFont="1" applyFill="1" applyBorder="1"/>
    <xf numFmtId="167" fontId="5" fillId="0" borderId="4" xfId="0" applyNumberFormat="1" applyFont="1" applyBorder="1"/>
    <xf numFmtId="0" fontId="4" fillId="0" borderId="0" xfId="0" applyFont="1" applyFill="1" applyAlignment="1">
      <alignment horizontal="left"/>
    </xf>
    <xf numFmtId="0" fontId="11" fillId="0" borderId="0" xfId="0" applyFont="1" applyFill="1" applyAlignment="1">
      <alignment horizontal="left"/>
    </xf>
    <xf numFmtId="3" fontId="12" fillId="0" borderId="6" xfId="6" applyNumberFormat="1" applyFill="1" applyBorder="1"/>
    <xf numFmtId="3" fontId="12" fillId="0" borderId="5" xfId="6" applyNumberFormat="1" applyFill="1" applyBorder="1"/>
    <xf numFmtId="3" fontId="12" fillId="0" borderId="7" xfId="6" applyNumberFormat="1" applyFill="1" applyBorder="1"/>
    <xf numFmtId="166" fontId="0" fillId="0" borderId="0" xfId="0" applyNumberFormat="1"/>
    <xf numFmtId="169" fontId="0" fillId="0" borderId="0" xfId="77" applyNumberFormat="1" applyFont="1"/>
    <xf numFmtId="169" fontId="0" fillId="0" borderId="4" xfId="77" applyNumberFormat="1" applyFont="1" applyBorder="1"/>
    <xf numFmtId="0" fontId="37" fillId="25" borderId="24" xfId="2" applyFont="1" applyFill="1" applyBorder="1" applyAlignment="1">
      <alignment horizontal="center" vertical="center"/>
    </xf>
    <xf numFmtId="0" fontId="34" fillId="26" borderId="24" xfId="2" applyFont="1" applyFill="1" applyBorder="1" applyAlignment="1">
      <alignment horizontal="center" vertical="center" wrapText="1"/>
    </xf>
    <xf numFmtId="0" fontId="34" fillId="26" borderId="28" xfId="2" applyFont="1" applyFill="1" applyBorder="1" applyAlignment="1">
      <alignment horizontal="center" vertical="center" wrapText="1"/>
    </xf>
    <xf numFmtId="0" fontId="60" fillId="25" borderId="24" xfId="2" applyFont="1" applyFill="1" applyBorder="1" applyAlignment="1">
      <alignment horizontal="center" vertical="center"/>
    </xf>
    <xf numFmtId="0" fontId="60" fillId="26" borderId="27" xfId="2" applyFont="1" applyFill="1" applyBorder="1" applyAlignment="1">
      <alignment horizontal="center" vertical="center" wrapText="1"/>
    </xf>
    <xf numFmtId="0" fontId="60" fillId="26" borderId="24" xfId="2" applyFont="1" applyFill="1" applyBorder="1" applyAlignment="1">
      <alignment horizontal="center" vertical="center" wrapText="1"/>
    </xf>
    <xf numFmtId="0" fontId="14" fillId="0" borderId="5" xfId="0" applyFont="1" applyBorder="1" applyAlignment="1">
      <alignment horizontal="right"/>
    </xf>
    <xf numFmtId="0" fontId="0" fillId="0" borderId="5" xfId="0" applyFont="1" applyBorder="1" applyAlignment="1">
      <alignment horizontal="right"/>
    </xf>
    <xf numFmtId="0" fontId="4" fillId="0" borderId="1" xfId="0" applyFont="1" applyBorder="1"/>
    <xf numFmtId="169" fontId="4" fillId="0" borderId="1" xfId="77" applyNumberFormat="1" applyFont="1" applyBorder="1"/>
    <xf numFmtId="0" fontId="61" fillId="0" borderId="1" xfId="2" applyFont="1" applyFill="1" applyBorder="1"/>
    <xf numFmtId="0" fontId="62" fillId="0" borderId="1" xfId="2" applyFont="1" applyFill="1" applyBorder="1"/>
    <xf numFmtId="0" fontId="63" fillId="0" borderId="1" xfId="0" applyFont="1" applyFill="1" applyBorder="1" applyAlignment="1">
      <alignment horizontal="center"/>
    </xf>
    <xf numFmtId="0" fontId="13" fillId="0" borderId="1" xfId="0" applyFont="1" applyFill="1" applyBorder="1" applyAlignment="1">
      <alignment horizontal="right"/>
    </xf>
    <xf numFmtId="0" fontId="13" fillId="0" borderId="1" xfId="0" applyFont="1" applyBorder="1"/>
    <xf numFmtId="169" fontId="13" fillId="0" borderId="1" xfId="77" applyNumberFormat="1" applyFont="1" applyBorder="1"/>
    <xf numFmtId="169" fontId="13" fillId="0" borderId="10" xfId="77" applyNumberFormat="1" applyFont="1" applyBorder="1"/>
    <xf numFmtId="0" fontId="37" fillId="0" borderId="1" xfId="2" applyFont="1" applyBorder="1" applyAlignment="1">
      <alignment horizontal="right"/>
    </xf>
    <xf numFmtId="169" fontId="36" fillId="0" borderId="1" xfId="77" applyNumberFormat="1" applyFont="1" applyBorder="1"/>
    <xf numFmtId="0" fontId="37" fillId="0" borderId="1" xfId="2" applyFont="1" applyBorder="1"/>
    <xf numFmtId="169" fontId="37" fillId="0" borderId="1" xfId="77" applyNumberFormat="1" applyFont="1" applyBorder="1"/>
    <xf numFmtId="0" fontId="59" fillId="0" borderId="1" xfId="2" applyFont="1" applyBorder="1"/>
    <xf numFmtId="169" fontId="36" fillId="0" borderId="1" xfId="77" applyNumberFormat="1" applyFont="1" applyBorder="1" applyAlignment="1">
      <alignment horizontal="right"/>
    </xf>
    <xf numFmtId="0" fontId="5" fillId="0" borderId="0" xfId="0" applyFont="1" applyFill="1" applyBorder="1" applyAlignment="1">
      <alignment horizontal="right"/>
    </xf>
    <xf numFmtId="0" fontId="4" fillId="24" borderId="11" xfId="0" applyFont="1" applyFill="1" applyBorder="1" applyAlignment="1">
      <alignment horizontal="left"/>
    </xf>
    <xf numFmtId="0" fontId="48" fillId="0" borderId="0" xfId="0" applyFont="1" applyFill="1" applyAlignment="1">
      <alignment horizontal="center" vertical="center"/>
    </xf>
    <xf numFmtId="0" fontId="0" fillId="24" borderId="1" xfId="0" applyFill="1" applyBorder="1" applyAlignment="1">
      <alignment horizontal="center"/>
    </xf>
    <xf numFmtId="0" fontId="0" fillId="24" borderId="1" xfId="0" applyFont="1" applyFill="1" applyBorder="1" applyAlignment="1">
      <alignment horizontal="center"/>
    </xf>
    <xf numFmtId="0" fontId="48" fillId="0" borderId="0" xfId="0" applyFont="1" applyFill="1" applyAlignment="1">
      <alignment horizontal="right" vertical="center"/>
    </xf>
    <xf numFmtId="0" fontId="48" fillId="0" borderId="0" xfId="0" applyFont="1" applyFill="1" applyAlignment="1">
      <alignment horizontal="right"/>
    </xf>
    <xf numFmtId="0" fontId="50" fillId="0" borderId="0" xfId="0" applyFont="1" applyAlignment="1"/>
    <xf numFmtId="0" fontId="14" fillId="0" borderId="0" xfId="0" applyFont="1" applyAlignment="1">
      <alignment horizontal="right" readingOrder="2"/>
    </xf>
    <xf numFmtId="0" fontId="0" fillId="0" borderId="0" xfId="0" applyAlignment="1">
      <alignment horizontal="right" readingOrder="2"/>
    </xf>
    <xf numFmtId="0" fontId="4" fillId="0" borderId="0" xfId="0" applyFont="1" applyFill="1" applyAlignment="1">
      <alignment horizontal="right" readingOrder="2"/>
    </xf>
    <xf numFmtId="0" fontId="4" fillId="0" borderId="0" xfId="0" applyFont="1" applyFill="1" applyAlignment="1">
      <alignment horizontal="right"/>
    </xf>
    <xf numFmtId="0" fontId="56" fillId="0" borderId="0" xfId="0" applyFont="1" applyFill="1"/>
    <xf numFmtId="0" fontId="65" fillId="24" borderId="1" xfId="0" applyFont="1" applyFill="1" applyBorder="1" applyAlignment="1">
      <alignment horizontal="center"/>
    </xf>
    <xf numFmtId="0" fontId="11" fillId="26" borderId="1" xfId="0" applyFont="1" applyFill="1" applyBorder="1" applyAlignment="1">
      <alignment horizontal="center" vertical="center" wrapText="1"/>
    </xf>
    <xf numFmtId="0" fontId="11" fillId="26" borderId="1" xfId="0" applyFont="1" applyFill="1" applyBorder="1" applyAlignment="1">
      <alignment horizontal="right" vertical="center" wrapText="1"/>
    </xf>
    <xf numFmtId="0" fontId="39" fillId="26" borderId="1" xfId="0" applyFont="1" applyFill="1" applyBorder="1" applyAlignment="1">
      <alignment horizontal="right" vertical="center" wrapText="1"/>
    </xf>
    <xf numFmtId="0" fontId="0" fillId="0" borderId="0" xfId="0" applyFill="1" applyAlignment="1">
      <alignment horizontal="right" vertical="center" readingOrder="2"/>
    </xf>
    <xf numFmtId="0" fontId="49" fillId="0" borderId="0" xfId="0" applyFont="1" applyFill="1" applyBorder="1" applyAlignment="1">
      <alignment horizontal="right" readingOrder="2"/>
    </xf>
    <xf numFmtId="0" fontId="0" fillId="24" borderId="30" xfId="0" applyFill="1" applyBorder="1" applyAlignment="1">
      <alignment horizontal="center"/>
    </xf>
    <xf numFmtId="0" fontId="48" fillId="0" borderId="0" xfId="0" applyFont="1" applyFill="1" applyBorder="1" applyAlignment="1">
      <alignment horizontal="right" readingOrder="2"/>
    </xf>
    <xf numFmtId="0" fontId="48" fillId="0" borderId="5" xfId="0" applyFont="1" applyFill="1" applyBorder="1" applyAlignment="1">
      <alignment horizontal="right"/>
    </xf>
    <xf numFmtId="0" fontId="0" fillId="0" borderId="5" xfId="0" applyBorder="1" applyAlignment="1">
      <alignment horizontal="right"/>
    </xf>
    <xf numFmtId="2" fontId="0" fillId="0" borderId="5" xfId="0" applyNumberFormat="1" applyBorder="1" applyAlignment="1">
      <alignment horizontal="right" indent="2"/>
    </xf>
    <xf numFmtId="0" fontId="0" fillId="0" borderId="0" xfId="0" applyAlignment="1">
      <alignment horizontal="right" indent="2"/>
    </xf>
    <xf numFmtId="2" fontId="0" fillId="0" borderId="0" xfId="0" applyNumberFormat="1" applyAlignment="1">
      <alignment horizontal="right" indent="2"/>
    </xf>
    <xf numFmtId="0" fontId="40" fillId="26" borderId="1" xfId="0" applyFont="1" applyFill="1" applyBorder="1" applyAlignment="1">
      <alignment horizontal="right" vertical="center" wrapText="1"/>
    </xf>
    <xf numFmtId="0" fontId="14" fillId="24" borderId="1" xfId="0" applyFont="1" applyFill="1" applyBorder="1" applyAlignment="1">
      <alignment horizontal="center" vertical="center"/>
    </xf>
    <xf numFmtId="0" fontId="0" fillId="0" borderId="0" xfId="0" applyFont="1" applyAlignment="1">
      <alignment horizontal="right" vertical="center" wrapText="1"/>
    </xf>
    <xf numFmtId="0" fontId="5" fillId="0" borderId="0" xfId="0" applyFont="1" applyFill="1" applyAlignment="1">
      <alignment horizontal="right" vertical="center" readingOrder="2"/>
    </xf>
    <xf numFmtId="0" fontId="52" fillId="0" borderId="0" xfId="0" applyFont="1" applyFill="1" applyBorder="1" applyAlignment="1">
      <alignment horizontal="right"/>
    </xf>
    <xf numFmtId="0" fontId="49" fillId="0" borderId="0" xfId="0" applyFont="1" applyFill="1" applyBorder="1" applyAlignment="1">
      <alignment horizontal="right" vertical="center" readingOrder="2"/>
    </xf>
    <xf numFmtId="0" fontId="3" fillId="0" borderId="0" xfId="0" applyFont="1" applyFill="1" applyAlignment="1">
      <alignment horizontal="right" vertical="center" readingOrder="2"/>
    </xf>
    <xf numFmtId="0" fontId="13" fillId="0" borderId="0" xfId="0" applyFont="1" applyFill="1" applyAlignment="1">
      <alignment horizontal="right"/>
    </xf>
    <xf numFmtId="0" fontId="49" fillId="0" borderId="0" xfId="0" applyFont="1" applyFill="1" applyBorder="1" applyAlignment="1">
      <alignment horizontal="right" vertical="center"/>
    </xf>
    <xf numFmtId="0" fontId="66" fillId="0" borderId="0" xfId="0" applyFont="1" applyAlignment="1">
      <alignment horizontal="right" readingOrder="2"/>
    </xf>
    <xf numFmtId="2" fontId="0" fillId="0" borderId="5" xfId="0" applyNumberFormat="1" applyFill="1" applyBorder="1" applyAlignment="1">
      <alignment horizontal="right"/>
    </xf>
    <xf numFmtId="0" fontId="0" fillId="0" borderId="0" xfId="0" applyBorder="1" applyAlignment="1">
      <alignment horizontal="right"/>
    </xf>
    <xf numFmtId="2" fontId="0" fillId="0" borderId="0" xfId="0" applyNumberFormat="1" applyFill="1" applyBorder="1" applyAlignment="1">
      <alignment horizontal="right"/>
    </xf>
    <xf numFmtId="0" fontId="0" fillId="0" borderId="14" xfId="0" applyFill="1" applyBorder="1" applyAlignment="1">
      <alignment horizontal="right"/>
    </xf>
    <xf numFmtId="0" fontId="51" fillId="0" borderId="0" xfId="0" applyFont="1" applyAlignment="1">
      <alignment horizontal="right" readingOrder="2"/>
    </xf>
    <xf numFmtId="0" fontId="55" fillId="0" borderId="0" xfId="0" applyFont="1" applyAlignment="1">
      <alignment horizontal="right" readingOrder="2"/>
    </xf>
    <xf numFmtId="0" fontId="0" fillId="0" borderId="0" xfId="0"/>
    <xf numFmtId="0" fontId="41" fillId="24" borderId="9" xfId="0" applyFont="1" applyFill="1" applyBorder="1" applyAlignment="1">
      <alignment horizontal="center" vertical="center"/>
    </xf>
    <xf numFmtId="0" fontId="41" fillId="24" borderId="1" xfId="0" applyFont="1" applyFill="1" applyBorder="1" applyAlignment="1">
      <alignment horizontal="center" vertical="center"/>
    </xf>
    <xf numFmtId="0" fontId="4" fillId="24" borderId="1" xfId="0" applyFont="1" applyFill="1" applyBorder="1" applyAlignment="1">
      <alignment horizontal="center" vertical="center"/>
    </xf>
    <xf numFmtId="0" fontId="4" fillId="24" borderId="1" xfId="0" applyFont="1" applyFill="1" applyBorder="1" applyAlignment="1">
      <alignment horizontal="center"/>
    </xf>
    <xf numFmtId="0" fontId="0" fillId="24" borderId="1" xfId="0" applyFont="1" applyFill="1" applyBorder="1" applyAlignment="1">
      <alignment horizontal="center"/>
    </xf>
    <xf numFmtId="0" fontId="35" fillId="0" borderId="0" xfId="2" applyFont="1" applyAlignment="1">
      <alignment horizontal="right" readingOrder="2"/>
    </xf>
    <xf numFmtId="0" fontId="37" fillId="0" borderId="0" xfId="2" applyFont="1" applyAlignment="1">
      <alignment horizontal="right" readingOrder="2"/>
    </xf>
    <xf numFmtId="0" fontId="59" fillId="26" borderId="27" xfId="2" applyFont="1" applyFill="1" applyBorder="1" applyAlignment="1">
      <alignment horizontal="center" vertical="center"/>
    </xf>
    <xf numFmtId="0" fontId="35" fillId="0" borderId="0" xfId="2" applyFont="1" applyAlignment="1">
      <alignment horizontal="right" vertical="center"/>
    </xf>
    <xf numFmtId="0" fontId="37" fillId="0" borderId="0" xfId="2" applyFont="1" applyAlignment="1">
      <alignment horizontal="right"/>
    </xf>
    <xf numFmtId="0" fontId="42" fillId="0" borderId="0" xfId="2" applyFont="1" applyFill="1" applyAlignment="1">
      <alignment horizontal="right" readingOrder="2"/>
    </xf>
    <xf numFmtId="0" fontId="57" fillId="0" borderId="0" xfId="2" applyFont="1" applyFill="1" applyAlignment="1">
      <alignment horizontal="right" readingOrder="2"/>
    </xf>
    <xf numFmtId="0" fontId="4" fillId="0" borderId="0" xfId="0" applyFont="1" applyFill="1" applyAlignment="1">
      <alignment horizontal="left" readingOrder="2"/>
    </xf>
    <xf numFmtId="0" fontId="11" fillId="0" borderId="0" xfId="0" applyFont="1" applyFill="1" applyAlignment="1">
      <alignment horizontal="right"/>
    </xf>
    <xf numFmtId="0" fontId="35" fillId="0" borderId="0" xfId="2" applyFont="1" applyFill="1" applyAlignment="1">
      <alignment horizontal="right"/>
    </xf>
    <xf numFmtId="0" fontId="13" fillId="0" borderId="0" xfId="0" applyFont="1" applyAlignment="1">
      <alignment horizontal="right"/>
    </xf>
    <xf numFmtId="0" fontId="57" fillId="0" borderId="0" xfId="2" applyFont="1" applyFill="1" applyAlignment="1">
      <alignment horizontal="right"/>
    </xf>
    <xf numFmtId="0" fontId="67" fillId="0" borderId="5" xfId="1" applyFont="1" applyFill="1" applyBorder="1" applyAlignment="1">
      <alignment horizontal="right" readingOrder="2"/>
    </xf>
    <xf numFmtId="0" fontId="4" fillId="0" borderId="0" xfId="0" applyFont="1" applyAlignment="1">
      <alignment horizontal="right" readingOrder="2"/>
    </xf>
    <xf numFmtId="0" fontId="13" fillId="24" borderId="8" xfId="0" applyFont="1" applyFill="1" applyBorder="1" applyAlignment="1">
      <alignment horizontal="center" vertical="center"/>
    </xf>
    <xf numFmtId="0" fontId="14" fillId="0" borderId="0" xfId="0" applyFont="1" applyAlignment="1">
      <alignment horizontal="right" vertical="top"/>
    </xf>
    <xf numFmtId="0" fontId="14" fillId="0" borderId="0" xfId="0" applyFont="1" applyFill="1" applyAlignment="1">
      <alignment horizontal="right" vertical="top"/>
    </xf>
    <xf numFmtId="0" fontId="14" fillId="0" borderId="0" xfId="0" applyFont="1" applyAlignment="1">
      <alignment horizontal="right" vertical="top" wrapText="1"/>
    </xf>
    <xf numFmtId="0" fontId="14" fillId="0" borderId="0" xfId="0" applyFont="1" applyFill="1" applyAlignment="1">
      <alignment horizontal="right" vertical="top" wrapText="1"/>
    </xf>
    <xf numFmtId="0" fontId="13" fillId="0" borderId="0" xfId="0" applyFont="1" applyFill="1" applyAlignment="1">
      <alignment horizontal="right" vertical="top" wrapText="1"/>
    </xf>
    <xf numFmtId="0" fontId="5" fillId="0" borderId="0" xfId="0" applyFont="1" applyFill="1" applyAlignment="1">
      <alignment horizontal="right"/>
    </xf>
    <xf numFmtId="0" fontId="10" fillId="0" borderId="0" xfId="0" applyFont="1" applyFill="1" applyAlignment="1">
      <alignment horizontal="right"/>
    </xf>
    <xf numFmtId="167" fontId="5" fillId="0" borderId="0" xfId="0" applyNumberFormat="1" applyFont="1" applyFill="1" applyBorder="1" applyAlignment="1">
      <alignment horizontal="right"/>
    </xf>
    <xf numFmtId="0" fontId="13" fillId="0" borderId="0" xfId="0" applyFont="1" applyFill="1" applyBorder="1" applyAlignment="1">
      <alignment horizontal="right"/>
    </xf>
    <xf numFmtId="0" fontId="0" fillId="0" borderId="0" xfId="0" applyAlignment="1">
      <alignment horizontal="right" readingOrder="1"/>
    </xf>
    <xf numFmtId="0" fontId="43" fillId="0" borderId="0" xfId="2" applyFont="1" applyFill="1" applyAlignment="1">
      <alignment horizontal="right"/>
    </xf>
    <xf numFmtId="0" fontId="42" fillId="0" borderId="0" xfId="2" applyFont="1" applyFill="1" applyAlignment="1">
      <alignment horizontal="right"/>
    </xf>
    <xf numFmtId="0" fontId="13" fillId="0" borderId="0" xfId="0" applyFont="1" applyAlignment="1">
      <alignment horizontal="right" readingOrder="2"/>
    </xf>
    <xf numFmtId="0" fontId="4" fillId="0" borderId="0" xfId="0" applyFont="1" applyFill="1" applyAlignment="1">
      <alignment horizontal="right" vertical="top" readingOrder="2"/>
    </xf>
    <xf numFmtId="0" fontId="4" fillId="0" borderId="5" xfId="0" applyFont="1" applyBorder="1" applyAlignment="1">
      <alignment horizontal="right"/>
    </xf>
    <xf numFmtId="0" fontId="0" fillId="0" borderId="5" xfId="0" applyBorder="1" applyAlignment="1">
      <alignment horizontal="right" indent="2"/>
    </xf>
    <xf numFmtId="2" fontId="0" fillId="0" borderId="0" xfId="0" applyNumberFormat="1" applyBorder="1" applyAlignment="1">
      <alignment horizontal="right" indent="2"/>
    </xf>
    <xf numFmtId="0" fontId="4" fillId="24" borderId="11" xfId="0" applyFont="1" applyFill="1" applyBorder="1" applyAlignment="1">
      <alignment horizontal="right"/>
    </xf>
    <xf numFmtId="0" fontId="58" fillId="0" borderId="0" xfId="0" applyFont="1" applyAlignment="1"/>
    <xf numFmtId="0" fontId="14" fillId="0" borderId="0" xfId="2" applyFont="1" applyFill="1" applyAlignment="1">
      <alignment horizontal="right" readingOrder="2"/>
    </xf>
    <xf numFmtId="169" fontId="68" fillId="0" borderId="1" xfId="77" applyNumberFormat="1" applyFont="1" applyFill="1" applyBorder="1"/>
    <xf numFmtId="0" fontId="46" fillId="0" borderId="0" xfId="2" applyFont="1" applyAlignment="1">
      <alignment horizontal="right"/>
    </xf>
    <xf numFmtId="0" fontId="46" fillId="0" borderId="0" xfId="2" applyFont="1" applyAlignment="1">
      <alignment horizontal="right" readingOrder="2"/>
    </xf>
    <xf numFmtId="166" fontId="0" fillId="0" borderId="32" xfId="0" applyNumberFormat="1" applyFont="1" applyFill="1" applyBorder="1" applyAlignment="1">
      <alignment horizontal="center" vertical="center" wrapText="1"/>
    </xf>
    <xf numFmtId="0" fontId="0" fillId="0" borderId="0" xfId="0" applyFont="1" applyFill="1" applyAlignment="1">
      <alignment horizontal="right" vertical="center" readingOrder="2"/>
    </xf>
    <xf numFmtId="0" fontId="66" fillId="0" borderId="5" xfId="0" applyFont="1" applyBorder="1" applyAlignment="1">
      <alignment horizontal="right" readingOrder="2"/>
    </xf>
    <xf numFmtId="0" fontId="14" fillId="0" borderId="0" xfId="0" applyFont="1" applyAlignment="1">
      <alignment horizontal="right" wrapText="1"/>
    </xf>
    <xf numFmtId="0" fontId="4" fillId="24" borderId="14" xfId="0" applyFont="1" applyFill="1" applyBorder="1" applyAlignment="1">
      <alignment horizontal="center"/>
    </xf>
    <xf numFmtId="0" fontId="4" fillId="24" borderId="1" xfId="0" applyFont="1" applyFill="1" applyBorder="1" applyAlignment="1">
      <alignment horizontal="center"/>
    </xf>
    <xf numFmtId="0" fontId="41" fillId="24" borderId="1" xfId="0" applyFont="1" applyFill="1" applyBorder="1" applyAlignment="1">
      <alignment horizontal="center" vertical="center"/>
    </xf>
    <xf numFmtId="0" fontId="4" fillId="0" borderId="0" xfId="0" applyFont="1" applyAlignment="1">
      <alignment horizontal="right" wrapText="1"/>
    </xf>
    <xf numFmtId="0" fontId="35" fillId="0" borderId="0" xfId="2" applyFont="1" applyAlignment="1">
      <alignment horizontal="right" wrapText="1"/>
    </xf>
    <xf numFmtId="0" fontId="4" fillId="24" borderId="11" xfId="0" applyFont="1" applyFill="1" applyBorder="1" applyAlignment="1">
      <alignment horizontal="center"/>
    </xf>
    <xf numFmtId="0" fontId="4" fillId="0" borderId="0" xfId="0" applyFont="1" applyFill="1" applyAlignment="1">
      <alignment horizontal="right" vertical="top" wrapText="1"/>
    </xf>
    <xf numFmtId="0" fontId="41" fillId="24" borderId="12" xfId="0" applyFont="1" applyFill="1" applyBorder="1" applyAlignment="1">
      <alignment horizontal="center" vertical="center"/>
    </xf>
    <xf numFmtId="0" fontId="41" fillId="24" borderId="14" xfId="0" applyFont="1" applyFill="1" applyBorder="1" applyAlignment="1">
      <alignment horizontal="center" vertical="center"/>
    </xf>
    <xf numFmtId="0" fontId="14" fillId="0" borderId="0" xfId="0" applyFont="1" applyAlignment="1">
      <alignment horizontal="right" vertical="top" wrapText="1" readingOrder="2"/>
    </xf>
    <xf numFmtId="0" fontId="4" fillId="24" borderId="11" xfId="0" applyFont="1" applyFill="1" applyBorder="1" applyAlignment="1">
      <alignment horizontal="right"/>
    </xf>
    <xf numFmtId="0" fontId="0" fillId="0" borderId="0" xfId="0" applyBorder="1" applyAlignment="1">
      <alignment horizontal="right" vertical="center" wrapText="1"/>
    </xf>
    <xf numFmtId="0" fontId="0" fillId="0" borderId="0" xfId="0" applyFont="1" applyBorder="1" applyAlignment="1">
      <alignment horizontal="right" vertical="center" wrapText="1"/>
    </xf>
    <xf numFmtId="0" fontId="41" fillId="24" borderId="9" xfId="0" applyFont="1" applyFill="1" applyBorder="1" applyAlignment="1">
      <alignment horizontal="center" vertical="center"/>
    </xf>
    <xf numFmtId="0" fontId="41" fillId="24" borderId="11" xfId="0" applyFont="1" applyFill="1" applyBorder="1" applyAlignment="1">
      <alignment horizontal="center" vertical="center"/>
    </xf>
    <xf numFmtId="0" fontId="4" fillId="24" borderId="1"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8" xfId="0" applyFont="1" applyFill="1" applyBorder="1" applyAlignment="1">
      <alignment horizontal="center" vertical="center"/>
    </xf>
    <xf numFmtId="0" fontId="4" fillId="24" borderId="9" xfId="0" applyFont="1" applyFill="1" applyBorder="1" applyAlignment="1">
      <alignment horizontal="center" vertical="center" wrapText="1"/>
    </xf>
    <xf numFmtId="0" fontId="4" fillId="24" borderId="8" xfId="0" applyFont="1" applyFill="1" applyBorder="1" applyAlignment="1">
      <alignment horizontal="center" vertical="center" wrapText="1"/>
    </xf>
    <xf numFmtId="0" fontId="4" fillId="24" borderId="9" xfId="0" applyFont="1" applyFill="1" applyBorder="1" applyAlignment="1">
      <alignment horizontal="center" vertical="center"/>
    </xf>
    <xf numFmtId="0" fontId="14" fillId="0" borderId="0" xfId="0" applyFont="1" applyAlignment="1">
      <alignment horizontal="right" wrapText="1"/>
    </xf>
    <xf numFmtId="0" fontId="4" fillId="24" borderId="8" xfId="0" applyFont="1" applyFill="1" applyBorder="1" applyAlignment="1">
      <alignment horizontal="center"/>
    </xf>
    <xf numFmtId="0" fontId="4" fillId="24" borderId="9" xfId="0" applyFont="1" applyFill="1" applyBorder="1" applyAlignment="1">
      <alignment horizontal="center"/>
    </xf>
    <xf numFmtId="0" fontId="4" fillId="24" borderId="11" xfId="0" applyFont="1" applyFill="1" applyBorder="1" applyAlignment="1">
      <alignment horizontal="left"/>
    </xf>
    <xf numFmtId="0" fontId="0" fillId="24" borderId="1" xfId="0" applyFill="1" applyBorder="1" applyAlignment="1">
      <alignment horizontal="center" vertical="center"/>
    </xf>
    <xf numFmtId="0" fontId="0" fillId="24" borderId="1" xfId="0" applyFont="1" applyFill="1" applyBorder="1" applyAlignment="1">
      <alignment horizontal="center" vertical="center"/>
    </xf>
    <xf numFmtId="0" fontId="48" fillId="0" borderId="0" xfId="0" applyFont="1" applyFill="1" applyAlignment="1">
      <alignment horizontal="center" vertical="center"/>
    </xf>
    <xf numFmtId="0" fontId="48" fillId="0" borderId="5" xfId="0" applyFont="1" applyFill="1" applyBorder="1" applyAlignment="1">
      <alignment horizontal="right" vertical="center" wrapText="1"/>
    </xf>
    <xf numFmtId="0" fontId="0" fillId="24" borderId="36" xfId="0" applyFont="1" applyFill="1" applyBorder="1" applyAlignment="1">
      <alignment horizontal="center" vertical="center"/>
    </xf>
    <xf numFmtId="0" fontId="0" fillId="24" borderId="35" xfId="0" applyFont="1" applyFill="1" applyBorder="1" applyAlignment="1">
      <alignment horizontal="center" vertical="center"/>
    </xf>
    <xf numFmtId="0" fontId="48" fillId="0" borderId="29" xfId="0" applyFont="1" applyFill="1" applyBorder="1" applyAlignment="1">
      <alignment horizontal="right" vertical="center" wrapText="1"/>
    </xf>
    <xf numFmtId="0" fontId="0" fillId="24" borderId="31" xfId="0" applyFont="1" applyFill="1" applyBorder="1" applyAlignment="1">
      <alignment horizontal="center" vertical="center"/>
    </xf>
    <xf numFmtId="0" fontId="0" fillId="24" borderId="33" xfId="0" applyFont="1" applyFill="1" applyBorder="1" applyAlignment="1">
      <alignment horizontal="center" vertical="center"/>
    </xf>
    <xf numFmtId="0" fontId="0" fillId="24" borderId="38" xfId="0" applyFont="1" applyFill="1" applyBorder="1" applyAlignment="1">
      <alignment horizontal="center" vertical="center"/>
    </xf>
    <xf numFmtId="0" fontId="0" fillId="24" borderId="1" xfId="0" applyFill="1" applyBorder="1" applyAlignment="1">
      <alignment horizontal="center"/>
    </xf>
    <xf numFmtId="0" fontId="0" fillId="24" borderId="1" xfId="0" applyFont="1" applyFill="1" applyBorder="1" applyAlignment="1">
      <alignment horizontal="center"/>
    </xf>
    <xf numFmtId="0" fontId="14" fillId="24" borderId="1" xfId="0" applyFont="1" applyFill="1" applyBorder="1" applyAlignment="1">
      <alignment horizontal="center"/>
    </xf>
    <xf numFmtId="0" fontId="48" fillId="0" borderId="0" xfId="0" applyFont="1" applyFill="1" applyAlignment="1">
      <alignment horizontal="right" vertical="center"/>
    </xf>
    <xf numFmtId="0" fontId="48" fillId="0" borderId="0" xfId="0" applyFont="1" applyFill="1" applyBorder="1" applyAlignment="1">
      <alignment horizontal="right" vertical="center" wrapText="1"/>
    </xf>
    <xf numFmtId="0" fontId="48" fillId="0" borderId="0" xfId="0" applyFont="1" applyFill="1" applyAlignment="1">
      <alignment horizontal="right"/>
    </xf>
    <xf numFmtId="0" fontId="35" fillId="0" borderId="0" xfId="0" applyFont="1"/>
    <xf numFmtId="0" fontId="69" fillId="27" borderId="8" xfId="80" applyFont="1" applyFill="1" applyBorder="1" applyAlignment="1">
      <alignment horizontal="center" vertical="center" wrapText="1"/>
    </xf>
    <xf numFmtId="0" fontId="69" fillId="27" borderId="14" xfId="80" applyFont="1" applyFill="1" applyBorder="1" applyAlignment="1">
      <alignment horizontal="right" vertical="center" wrapText="1"/>
    </xf>
    <xf numFmtId="0" fontId="69" fillId="27" borderId="13" xfId="80" applyFont="1" applyFill="1" applyBorder="1" applyAlignment="1">
      <alignment horizontal="right" vertical="center" wrapText="1"/>
    </xf>
    <xf numFmtId="0" fontId="14" fillId="0" borderId="0" xfId="0" applyFont="1" applyAlignment="1">
      <alignment horizontal="left" indent="2" readingOrder="2"/>
    </xf>
    <xf numFmtId="0" fontId="14" fillId="0" borderId="0" xfId="0" applyFont="1" applyBorder="1" applyAlignment="1">
      <alignment horizontal="right" vertical="center" wrapText="1"/>
    </xf>
    <xf numFmtId="0" fontId="11" fillId="0" borderId="0" xfId="0" applyFont="1" applyAlignment="1">
      <alignment horizontal="left" indent="2" readingOrder="2"/>
    </xf>
    <xf numFmtId="166" fontId="14" fillId="0" borderId="0" xfId="0" applyNumberFormat="1" applyFont="1" applyAlignment="1">
      <alignment horizontal="left" indent="2" readingOrder="2"/>
    </xf>
    <xf numFmtId="166" fontId="11" fillId="0" borderId="0" xfId="0" applyNumberFormat="1" applyFont="1" applyAlignment="1">
      <alignment horizontal="left" indent="2" readingOrder="2"/>
    </xf>
    <xf numFmtId="166" fontId="14" fillId="0" borderId="0" xfId="0" applyNumberFormat="1" applyFont="1" applyAlignment="1">
      <alignment horizontal="left" vertical="center" indent="2" readingOrder="2"/>
    </xf>
    <xf numFmtId="166" fontId="14" fillId="0" borderId="0" xfId="0" applyNumberFormat="1" applyFont="1" applyBorder="1" applyAlignment="1">
      <alignment horizontal="left" indent="2" readingOrder="2"/>
    </xf>
    <xf numFmtId="0" fontId="8" fillId="0" borderId="0" xfId="2" applyAlignment="1">
      <alignment horizontal="center"/>
    </xf>
    <xf numFmtId="0" fontId="8" fillId="0" borderId="0" xfId="2" applyAlignment="1">
      <alignment horizontal="right"/>
    </xf>
    <xf numFmtId="0" fontId="8" fillId="0" borderId="0" xfId="2" applyAlignment="1"/>
    <xf numFmtId="0" fontId="70" fillId="0" borderId="0" xfId="0" applyFont="1" applyAlignment="1">
      <alignment wrapText="1"/>
    </xf>
    <xf numFmtId="0" fontId="13" fillId="0" borderId="0" xfId="0" applyFont="1" applyAlignment="1">
      <alignment readingOrder="1"/>
    </xf>
    <xf numFmtId="0" fontId="13" fillId="0" borderId="0" xfId="0" applyFont="1" applyAlignment="1">
      <alignment horizontal="right" indent="2"/>
    </xf>
    <xf numFmtId="0" fontId="71" fillId="0" borderId="43" xfId="0" applyFont="1" applyFill="1" applyBorder="1" applyAlignment="1">
      <alignment horizontal="right" vertical="center" wrapText="1"/>
    </xf>
    <xf numFmtId="0" fontId="72" fillId="0" borderId="0" xfId="0" applyFont="1" applyFill="1" applyBorder="1" applyAlignment="1">
      <alignment horizontal="right" vertical="center" wrapText="1"/>
    </xf>
    <xf numFmtId="0" fontId="73" fillId="0" borderId="0" xfId="0" applyFont="1" applyFill="1" applyBorder="1" applyAlignment="1">
      <alignment horizontal="right" vertical="center" wrapText="1" readingOrder="2"/>
    </xf>
    <xf numFmtId="3" fontId="74" fillId="28" borderId="44" xfId="0" applyNumberFormat="1" applyFont="1" applyFill="1" applyBorder="1" applyAlignment="1">
      <alignment horizontal="center" vertical="center" wrapText="1"/>
    </xf>
    <xf numFmtId="0" fontId="74" fillId="28" borderId="45" xfId="0" applyFont="1" applyFill="1" applyBorder="1" applyAlignment="1">
      <alignment horizontal="center" vertical="center"/>
    </xf>
    <xf numFmtId="3" fontId="74" fillId="28" borderId="46" xfId="0" applyNumberFormat="1" applyFont="1" applyFill="1" applyBorder="1" applyAlignment="1">
      <alignment horizontal="center" vertical="center" wrapText="1"/>
    </xf>
    <xf numFmtId="3" fontId="74" fillId="28" borderId="47" xfId="0" applyNumberFormat="1" applyFont="1" applyFill="1" applyBorder="1" applyAlignment="1">
      <alignment horizontal="center" vertical="center" wrapText="1"/>
    </xf>
    <xf numFmtId="3" fontId="74" fillId="28" borderId="48" xfId="0" applyNumberFormat="1" applyFont="1" applyFill="1" applyBorder="1" applyAlignment="1">
      <alignment horizontal="center" vertical="center" wrapText="1"/>
    </xf>
    <xf numFmtId="3" fontId="74" fillId="28" borderId="49" xfId="0" applyNumberFormat="1" applyFont="1" applyFill="1" applyBorder="1" applyAlignment="1">
      <alignment horizontal="center" vertical="center" wrapText="1"/>
    </xf>
    <xf numFmtId="3" fontId="74" fillId="28" borderId="50" xfId="0" applyNumberFormat="1" applyFont="1" applyFill="1" applyBorder="1" applyAlignment="1">
      <alignment horizontal="center" vertical="center" wrapText="1"/>
    </xf>
    <xf numFmtId="3" fontId="74" fillId="29" borderId="51" xfId="0" applyNumberFormat="1" applyFont="1" applyFill="1" applyBorder="1" applyAlignment="1">
      <alignment horizontal="center" vertical="center" wrapText="1"/>
    </xf>
    <xf numFmtId="3" fontId="75" fillId="29" borderId="52" xfId="0" applyNumberFormat="1" applyFont="1" applyFill="1" applyBorder="1" applyAlignment="1">
      <alignment horizontal="center" vertical="center" wrapText="1"/>
    </xf>
    <xf numFmtId="0" fontId="74" fillId="28" borderId="53" xfId="0" applyFont="1" applyFill="1" applyBorder="1" applyAlignment="1">
      <alignment horizontal="center" vertical="center"/>
    </xf>
    <xf numFmtId="3" fontId="34" fillId="0" borderId="54" xfId="0" applyNumberFormat="1" applyFont="1" applyFill="1" applyBorder="1" applyAlignment="1">
      <alignment horizontal="center" vertical="center"/>
    </xf>
    <xf numFmtId="3" fontId="76" fillId="0" borderId="54" xfId="0" applyNumberFormat="1" applyFont="1" applyBorder="1" applyAlignment="1">
      <alignment horizontal="center" vertical="center"/>
    </xf>
    <xf numFmtId="167" fontId="76" fillId="0" borderId="55" xfId="0" applyNumberFormat="1" applyFont="1" applyBorder="1" applyAlignment="1">
      <alignment horizontal="center" vertical="center"/>
    </xf>
    <xf numFmtId="167" fontId="76" fillId="0" borderId="56" xfId="0" applyNumberFormat="1" applyFont="1" applyBorder="1" applyAlignment="1">
      <alignment horizontal="center" vertical="center"/>
    </xf>
    <xf numFmtId="0" fontId="74" fillId="28" borderId="57" xfId="0" applyFont="1" applyFill="1" applyBorder="1" applyAlignment="1">
      <alignment horizontal="center" vertical="center"/>
    </xf>
    <xf numFmtId="3" fontId="34" fillId="0" borderId="58" xfId="0" applyNumberFormat="1" applyFont="1" applyFill="1" applyBorder="1" applyAlignment="1">
      <alignment horizontal="center" vertical="center"/>
    </xf>
    <xf numFmtId="3" fontId="76" fillId="0" borderId="58" xfId="0" applyNumberFormat="1" applyFont="1" applyBorder="1" applyAlignment="1">
      <alignment horizontal="center" vertical="center"/>
    </xf>
    <xf numFmtId="167" fontId="76" fillId="0" borderId="59" xfId="0" applyNumberFormat="1" applyFont="1" applyBorder="1" applyAlignment="1">
      <alignment horizontal="center" vertical="center"/>
    </xf>
    <xf numFmtId="3" fontId="35" fillId="0" borderId="58" xfId="0" applyNumberFormat="1" applyFont="1" applyBorder="1" applyAlignment="1">
      <alignment horizontal="center" vertical="center"/>
    </xf>
    <xf numFmtId="167" fontId="35" fillId="0" borderId="59" xfId="0" applyNumberFormat="1" applyFont="1" applyBorder="1" applyAlignment="1">
      <alignment horizontal="center" vertical="center"/>
    </xf>
    <xf numFmtId="0" fontId="35" fillId="0" borderId="0" xfId="0" applyFont="1" applyFill="1"/>
    <xf numFmtId="3" fontId="35" fillId="0" borderId="58" xfId="0" applyNumberFormat="1" applyFont="1" applyFill="1" applyBorder="1" applyAlignment="1">
      <alignment horizontal="center" vertical="center"/>
    </xf>
    <xf numFmtId="167" fontId="35" fillId="0" borderId="59" xfId="0" applyNumberFormat="1" applyFont="1" applyFill="1" applyBorder="1" applyAlignment="1">
      <alignment horizontal="center" vertical="center"/>
    </xf>
    <xf numFmtId="167" fontId="35" fillId="0" borderId="60" xfId="0" applyNumberFormat="1" applyFont="1" applyFill="1" applyBorder="1" applyAlignment="1">
      <alignment horizontal="center" vertical="center"/>
    </xf>
    <xf numFmtId="3" fontId="35" fillId="0" borderId="61" xfId="0" applyNumberFormat="1" applyFont="1" applyFill="1" applyBorder="1" applyAlignment="1">
      <alignment horizontal="center" vertical="center"/>
    </xf>
    <xf numFmtId="0" fontId="74" fillId="28" borderId="62" xfId="0" applyFont="1" applyFill="1" applyBorder="1" applyAlignment="1">
      <alignment horizontal="center" vertical="center"/>
    </xf>
    <xf numFmtId="3" fontId="34" fillId="0" borderId="63" xfId="0" applyNumberFormat="1" applyFont="1" applyFill="1" applyBorder="1" applyAlignment="1">
      <alignment horizontal="center" vertical="center"/>
    </xf>
    <xf numFmtId="3" fontId="35" fillId="0" borderId="63" xfId="0" applyNumberFormat="1" applyFont="1" applyFill="1" applyBorder="1" applyAlignment="1">
      <alignment horizontal="center" vertical="center"/>
    </xf>
    <xf numFmtId="167" fontId="35" fillId="0" borderId="64" xfId="0" applyNumberFormat="1" applyFont="1" applyFill="1" applyBorder="1" applyAlignment="1">
      <alignment horizontal="center" vertical="center"/>
    </xf>
    <xf numFmtId="0" fontId="3" fillId="0" borderId="0" xfId="0" applyFont="1" applyFill="1"/>
    <xf numFmtId="0" fontId="77" fillId="27" borderId="65" xfId="0" applyFont="1" applyFill="1" applyBorder="1" applyAlignment="1">
      <alignment horizontal="center" vertical="center"/>
    </xf>
    <xf numFmtId="0" fontId="77" fillId="27" borderId="66" xfId="0" applyFont="1" applyFill="1" applyBorder="1" applyAlignment="1">
      <alignment horizontal="center" vertical="center"/>
    </xf>
    <xf numFmtId="0" fontId="72" fillId="27" borderId="67" xfId="0" applyFont="1" applyFill="1" applyBorder="1" applyAlignment="1">
      <alignment horizontal="center" vertical="center"/>
    </xf>
    <xf numFmtId="3" fontId="4" fillId="0" borderId="68" xfId="0" applyNumberFormat="1" applyFont="1" applyBorder="1" applyAlignment="1">
      <alignment horizontal="center"/>
    </xf>
    <xf numFmtId="167" fontId="4" fillId="0" borderId="68" xfId="0" applyNumberFormat="1" applyFont="1" applyBorder="1" applyAlignment="1">
      <alignment horizontal="center"/>
    </xf>
    <xf numFmtId="167" fontId="11" fillId="0" borderId="0" xfId="0" applyNumberFormat="1" applyFont="1" applyFill="1" applyAlignment="1">
      <alignment horizontal="right"/>
    </xf>
    <xf numFmtId="0" fontId="40" fillId="0" borderId="0" xfId="0" applyFont="1" applyFill="1" applyAlignment="1">
      <alignment horizontal="right" readingOrder="2"/>
    </xf>
    <xf numFmtId="0" fontId="13" fillId="0" borderId="0" xfId="81" applyFont="1"/>
    <xf numFmtId="0" fontId="78" fillId="0" borderId="0" xfId="0" applyFont="1" applyFill="1" applyBorder="1" applyAlignment="1">
      <alignment horizontal="right" vertical="center" wrapText="1" readingOrder="2"/>
    </xf>
    <xf numFmtId="0" fontId="78" fillId="0" borderId="0" xfId="0" applyFont="1" applyFill="1" applyBorder="1" applyAlignment="1">
      <alignment horizontal="left" vertical="center" wrapText="1"/>
    </xf>
    <xf numFmtId="0" fontId="13" fillId="0" borderId="0" xfId="0" applyFont="1" applyBorder="1" applyAlignment="1">
      <alignment horizontal="right" vertical="center" wrapText="1"/>
    </xf>
    <xf numFmtId="0" fontId="72" fillId="0" borderId="0" xfId="0" applyFont="1" applyFill="1" applyBorder="1" applyAlignment="1">
      <alignment horizontal="left" vertical="center" wrapText="1"/>
    </xf>
    <xf numFmtId="166" fontId="4" fillId="0" borderId="68" xfId="0" applyNumberFormat="1" applyFont="1" applyBorder="1" applyAlignment="1">
      <alignment horizontal="center"/>
    </xf>
    <xf numFmtId="167" fontId="11" fillId="0" borderId="0" xfId="0" applyNumberFormat="1" applyFont="1" applyFill="1"/>
    <xf numFmtId="0" fontId="0" fillId="0" borderId="0" xfId="0" applyFont="1" applyFill="1" applyAlignment="1">
      <alignment vertical="center"/>
    </xf>
    <xf numFmtId="167" fontId="0" fillId="0" borderId="0" xfId="0" applyNumberFormat="1" applyFont="1" applyFill="1" applyAlignment="1">
      <alignment vertical="center"/>
    </xf>
    <xf numFmtId="0" fontId="36" fillId="0" borderId="0" xfId="0" applyFont="1"/>
    <xf numFmtId="0" fontId="78" fillId="0" borderId="0" xfId="0" applyFont="1" applyFill="1" applyBorder="1" applyAlignment="1">
      <alignment horizontal="right" vertical="center" wrapText="1"/>
    </xf>
    <xf numFmtId="3" fontId="74" fillId="28" borderId="69" xfId="0" applyNumberFormat="1" applyFont="1" applyFill="1" applyBorder="1" applyAlignment="1">
      <alignment horizontal="center" vertical="center" wrapText="1"/>
    </xf>
    <xf numFmtId="0" fontId="74" fillId="28" borderId="69" xfId="0" applyFont="1" applyFill="1" applyBorder="1" applyAlignment="1">
      <alignment horizontal="center" vertical="center"/>
    </xf>
    <xf numFmtId="0" fontId="74" fillId="28" borderId="49" xfId="0" applyFont="1" applyFill="1" applyBorder="1" applyAlignment="1">
      <alignment horizontal="center" vertical="center"/>
    </xf>
    <xf numFmtId="3" fontId="74" fillId="28" borderId="70" xfId="0" applyNumberFormat="1" applyFont="1" applyFill="1" applyBorder="1" applyAlignment="1">
      <alignment horizontal="center" vertical="center" wrapText="1"/>
    </xf>
    <xf numFmtId="3" fontId="74" fillId="29" borderId="71" xfId="0" applyNumberFormat="1" applyFont="1" applyFill="1" applyBorder="1" applyAlignment="1">
      <alignment horizontal="center" vertical="center" wrapText="1"/>
    </xf>
    <xf numFmtId="166" fontId="34" fillId="0" borderId="72" xfId="0" applyNumberFormat="1" applyFont="1" applyFill="1" applyBorder="1" applyAlignment="1">
      <alignment horizontal="center" vertical="center"/>
    </xf>
    <xf numFmtId="167" fontId="34" fillId="0" borderId="73" xfId="0" applyNumberFormat="1" applyFont="1" applyFill="1" applyBorder="1" applyAlignment="1">
      <alignment horizontal="center" vertical="center"/>
    </xf>
    <xf numFmtId="0" fontId="74" fillId="28" borderId="74" xfId="0" applyFont="1" applyFill="1" applyBorder="1" applyAlignment="1">
      <alignment horizontal="center" vertical="center"/>
    </xf>
    <xf numFmtId="167" fontId="34" fillId="0" borderId="75" xfId="0" applyNumberFormat="1" applyFont="1" applyFill="1" applyBorder="1" applyAlignment="1">
      <alignment horizontal="center" vertical="center"/>
    </xf>
    <xf numFmtId="0" fontId="77" fillId="27" borderId="46" xfId="0" applyFont="1" applyFill="1" applyBorder="1" applyAlignment="1">
      <alignment horizontal="center" vertical="center"/>
    </xf>
    <xf numFmtId="3" fontId="4" fillId="0" borderId="76" xfId="0" applyNumberFormat="1" applyFont="1" applyBorder="1" applyAlignment="1">
      <alignment horizontal="center"/>
    </xf>
    <xf numFmtId="0" fontId="78" fillId="0" borderId="0" xfId="0" applyFont="1" applyFill="1" applyBorder="1" applyAlignment="1">
      <alignment horizontal="right" vertical="center" wrapText="1" readingOrder="2"/>
    </xf>
    <xf numFmtId="3" fontId="74" fillId="29" borderId="52"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43" xfId="0" applyFont="1" applyFill="1" applyBorder="1" applyAlignment="1">
      <alignment horizontal="right" vertical="center" wrapText="1"/>
    </xf>
    <xf numFmtId="0" fontId="7" fillId="0" borderId="43" xfId="0" applyFont="1" applyFill="1" applyBorder="1" applyAlignment="1">
      <alignment horizontal="right" vertical="center" wrapText="1"/>
    </xf>
    <xf numFmtId="3" fontId="74" fillId="28" borderId="77" xfId="0" applyNumberFormat="1" applyFont="1" applyFill="1" applyBorder="1" applyAlignment="1">
      <alignment horizontal="center" vertical="center" wrapText="1"/>
    </xf>
    <xf numFmtId="0" fontId="74" fillId="28" borderId="77" xfId="0" applyFont="1" applyFill="1" applyBorder="1" applyAlignment="1">
      <alignment horizontal="center" vertical="center"/>
    </xf>
    <xf numFmtId="3" fontId="74" fillId="28" borderId="78" xfId="0" applyNumberFormat="1" applyFont="1" applyFill="1" applyBorder="1" applyAlignment="1">
      <alignment horizontal="center" vertical="center" wrapText="1"/>
    </xf>
    <xf numFmtId="3" fontId="74" fillId="28" borderId="65" xfId="0" applyNumberFormat="1" applyFont="1" applyFill="1" applyBorder="1" applyAlignment="1">
      <alignment horizontal="center" vertical="center" wrapText="1"/>
    </xf>
    <xf numFmtId="0" fontId="74" fillId="28" borderId="79" xfId="0" applyFont="1" applyFill="1" applyBorder="1" applyAlignment="1">
      <alignment horizontal="center" vertical="center"/>
    </xf>
    <xf numFmtId="3" fontId="34" fillId="0" borderId="79" xfId="0" applyNumberFormat="1" applyFont="1" applyFill="1" applyBorder="1" applyAlignment="1">
      <alignment horizontal="center" vertical="center"/>
    </xf>
    <xf numFmtId="3" fontId="76" fillId="0" borderId="80" xfId="0" applyNumberFormat="1" applyFont="1" applyBorder="1" applyAlignment="1">
      <alignment horizontal="center" vertical="center"/>
    </xf>
    <xf numFmtId="3" fontId="76" fillId="0" borderId="56" xfId="0" applyNumberFormat="1" applyFont="1" applyBorder="1" applyAlignment="1">
      <alignment horizontal="center" vertical="center"/>
    </xf>
    <xf numFmtId="3" fontId="34" fillId="0" borderId="57" xfId="0" applyNumberFormat="1" applyFont="1" applyFill="1" applyBorder="1" applyAlignment="1">
      <alignment horizontal="center" vertical="center"/>
    </xf>
    <xf numFmtId="3" fontId="76" fillId="0" borderId="73" xfId="0" applyNumberFormat="1" applyFont="1" applyBorder="1" applyAlignment="1">
      <alignment horizontal="center" vertical="center"/>
    </xf>
    <xf numFmtId="3" fontId="76" fillId="0" borderId="59" xfId="0" applyNumberFormat="1" applyFont="1" applyBorder="1" applyAlignment="1">
      <alignment horizontal="center" vertical="center"/>
    </xf>
    <xf numFmtId="3" fontId="35" fillId="0" borderId="73" xfId="0" applyNumberFormat="1" applyFont="1" applyBorder="1" applyAlignment="1">
      <alignment horizontal="center" vertical="center"/>
    </xf>
    <xf numFmtId="3" fontId="35" fillId="0" borderId="59" xfId="0" applyNumberFormat="1" applyFont="1" applyBorder="1" applyAlignment="1">
      <alignment horizontal="center" vertical="center"/>
    </xf>
    <xf numFmtId="3" fontId="35" fillId="0" borderId="73" xfId="0" applyNumberFormat="1" applyFont="1" applyFill="1" applyBorder="1" applyAlignment="1">
      <alignment horizontal="center" vertical="center"/>
    </xf>
    <xf numFmtId="3" fontId="35" fillId="0" borderId="59" xfId="0" applyNumberFormat="1" applyFont="1" applyFill="1" applyBorder="1" applyAlignment="1">
      <alignment horizontal="center" vertical="center"/>
    </xf>
    <xf numFmtId="3" fontId="35" fillId="0" borderId="81" xfId="0" applyNumberFormat="1" applyFont="1" applyFill="1" applyBorder="1" applyAlignment="1">
      <alignment horizontal="center" vertical="center"/>
    </xf>
    <xf numFmtId="3" fontId="35" fillId="0" borderId="60" xfId="0" applyNumberFormat="1" applyFont="1" applyFill="1" applyBorder="1" applyAlignment="1">
      <alignment horizontal="center" vertical="center"/>
    </xf>
    <xf numFmtId="3" fontId="34" fillId="0" borderId="62" xfId="0" applyNumberFormat="1" applyFont="1" applyFill="1" applyBorder="1" applyAlignment="1">
      <alignment horizontal="center" vertical="center"/>
    </xf>
    <xf numFmtId="3" fontId="35" fillId="0" borderId="75" xfId="0" applyNumberFormat="1" applyFont="1" applyFill="1" applyBorder="1" applyAlignment="1">
      <alignment horizontal="center" vertical="center"/>
    </xf>
    <xf numFmtId="3" fontId="35" fillId="0" borderId="64" xfId="0" applyNumberFormat="1" applyFont="1" applyFill="1" applyBorder="1" applyAlignment="1">
      <alignment horizontal="center" vertical="center"/>
    </xf>
    <xf numFmtId="167" fontId="14" fillId="0" borderId="0" xfId="0" applyNumberFormat="1" applyFont="1" applyFill="1" applyAlignment="1">
      <alignment vertical="center"/>
    </xf>
    <xf numFmtId="0" fontId="11" fillId="0" borderId="0" xfId="0" applyFont="1" applyFill="1" applyAlignment="1">
      <alignment horizontal="right" vertical="center" wrapText="1" readingOrder="2"/>
    </xf>
    <xf numFmtId="0" fontId="37" fillId="0" borderId="0" xfId="0" applyFont="1"/>
    <xf numFmtId="1" fontId="34" fillId="0" borderId="53" xfId="0" applyNumberFormat="1" applyFont="1" applyFill="1" applyBorder="1" applyAlignment="1">
      <alignment horizontal="center" vertical="center"/>
    </xf>
    <xf numFmtId="167" fontId="76" fillId="0" borderId="54" xfId="0" applyNumberFormat="1" applyFont="1" applyBorder="1" applyAlignment="1">
      <alignment horizontal="center" vertical="center"/>
    </xf>
    <xf numFmtId="167" fontId="76" fillId="0" borderId="72" xfId="0" applyNumberFormat="1" applyFont="1" applyBorder="1" applyAlignment="1">
      <alignment horizontal="center" vertical="center"/>
    </xf>
    <xf numFmtId="166" fontId="34" fillId="0" borderId="57" xfId="0" applyNumberFormat="1" applyFont="1" applyFill="1" applyBorder="1" applyAlignment="1">
      <alignment horizontal="center" vertical="center"/>
    </xf>
    <xf numFmtId="167" fontId="76" fillId="0" borderId="58" xfId="0" applyNumberFormat="1" applyFont="1" applyBorder="1" applyAlignment="1">
      <alignment horizontal="center" vertical="center"/>
    </xf>
    <xf numFmtId="167" fontId="76" fillId="0" borderId="73" xfId="0" applyNumberFormat="1" applyFont="1" applyBorder="1" applyAlignment="1">
      <alignment horizontal="center" vertical="center"/>
    </xf>
    <xf numFmtId="167" fontId="76" fillId="0" borderId="73" xfId="0" applyNumberFormat="1" applyFont="1" applyFill="1" applyBorder="1" applyAlignment="1">
      <alignment horizontal="center" vertical="center"/>
    </xf>
    <xf numFmtId="167" fontId="35" fillId="0" borderId="58" xfId="0" applyNumberFormat="1" applyFont="1" applyBorder="1" applyAlignment="1">
      <alignment horizontal="center" vertical="center"/>
    </xf>
    <xf numFmtId="167" fontId="35" fillId="0" borderId="73" xfId="0" applyNumberFormat="1" applyFont="1" applyBorder="1" applyAlignment="1">
      <alignment horizontal="center" vertical="center"/>
    </xf>
    <xf numFmtId="167" fontId="35" fillId="0" borderId="58" xfId="0" applyNumberFormat="1" applyFont="1" applyFill="1" applyBorder="1" applyAlignment="1">
      <alignment horizontal="center" vertical="center"/>
    </xf>
    <xf numFmtId="167" fontId="35" fillId="0" borderId="73" xfId="0" applyNumberFormat="1" applyFont="1" applyFill="1" applyBorder="1" applyAlignment="1">
      <alignment horizontal="center" vertical="center"/>
    </xf>
    <xf numFmtId="166" fontId="34" fillId="0" borderId="62" xfId="0" applyNumberFormat="1" applyFont="1" applyFill="1" applyBorder="1" applyAlignment="1">
      <alignment horizontal="center" vertical="center"/>
    </xf>
    <xf numFmtId="167" fontId="35" fillId="0" borderId="63" xfId="0" applyNumberFormat="1" applyFont="1" applyFill="1" applyBorder="1" applyAlignment="1">
      <alignment horizontal="center" vertical="center"/>
    </xf>
    <xf numFmtId="167" fontId="35" fillId="0" borderId="75" xfId="0" applyNumberFormat="1" applyFont="1" applyFill="1" applyBorder="1" applyAlignment="1">
      <alignment horizontal="center" vertical="center"/>
    </xf>
    <xf numFmtId="167" fontId="35" fillId="0" borderId="0" xfId="0" applyNumberFormat="1" applyFont="1" applyFill="1" applyBorder="1" applyAlignment="1">
      <alignment horizontal="center" vertical="center"/>
    </xf>
    <xf numFmtId="0" fontId="3" fillId="0" borderId="0" xfId="0" applyFont="1" applyFill="1" applyAlignment="1">
      <alignment horizontal="right" readingOrder="2"/>
    </xf>
    <xf numFmtId="167" fontId="3" fillId="0" borderId="0" xfId="0" applyNumberFormat="1" applyFont="1" applyFill="1"/>
    <xf numFmtId="0" fontId="79" fillId="0" borderId="0" xfId="0" applyFont="1" applyFill="1" applyBorder="1" applyAlignment="1">
      <alignment horizontal="left" vertical="center" wrapText="1"/>
    </xf>
    <xf numFmtId="1" fontId="34" fillId="0" borderId="57" xfId="0" applyNumberFormat="1" applyFont="1" applyFill="1" applyBorder="1" applyAlignment="1">
      <alignment horizontal="center" vertical="center"/>
    </xf>
    <xf numFmtId="1" fontId="34" fillId="0" borderId="62" xfId="0" applyNumberFormat="1" applyFont="1" applyFill="1" applyBorder="1" applyAlignment="1">
      <alignment horizontal="center" vertical="center"/>
    </xf>
    <xf numFmtId="0" fontId="80" fillId="30" borderId="44" xfId="0" applyFont="1" applyFill="1" applyBorder="1" applyAlignment="1">
      <alignment horizontal="center" vertical="center" wrapText="1"/>
    </xf>
    <xf numFmtId="0" fontId="80" fillId="30" borderId="45" xfId="0" applyFont="1" applyFill="1" applyBorder="1" applyAlignment="1">
      <alignment horizontal="center" vertical="center"/>
    </xf>
    <xf numFmtId="0" fontId="80" fillId="30" borderId="82" xfId="0" applyFont="1" applyFill="1" applyBorder="1" applyAlignment="1">
      <alignment horizontal="center" vertical="center"/>
    </xf>
    <xf numFmtId="0" fontId="80" fillId="30" borderId="45" xfId="0" applyFont="1" applyFill="1" applyBorder="1" applyAlignment="1">
      <alignment horizontal="center" vertical="center" wrapText="1"/>
    </xf>
    <xf numFmtId="0" fontId="80" fillId="30" borderId="82" xfId="0" applyFont="1" applyFill="1" applyBorder="1" applyAlignment="1">
      <alignment horizontal="center" vertical="center" wrapText="1"/>
    </xf>
    <xf numFmtId="0" fontId="80" fillId="30" borderId="50" xfId="0" applyFont="1" applyFill="1" applyBorder="1" applyAlignment="1">
      <alignment horizontal="center" vertical="center" wrapText="1"/>
    </xf>
    <xf numFmtId="3" fontId="80" fillId="30" borderId="51" xfId="0" applyNumberFormat="1" applyFont="1" applyFill="1" applyBorder="1" applyAlignment="1">
      <alignment horizontal="center" vertical="center" wrapText="1"/>
    </xf>
    <xf numFmtId="3" fontId="80" fillId="30" borderId="52" xfId="0" applyNumberFormat="1" applyFont="1" applyFill="1" applyBorder="1" applyAlignment="1">
      <alignment horizontal="center" vertical="center" wrapText="1"/>
    </xf>
    <xf numFmtId="3" fontId="80" fillId="30" borderId="51" xfId="0" applyNumberFormat="1" applyFont="1" applyFill="1" applyBorder="1" applyAlignment="1">
      <alignment horizontal="center" vertical="center" wrapText="1"/>
    </xf>
    <xf numFmtId="0" fontId="80" fillId="30" borderId="83" xfId="0" applyFont="1" applyFill="1" applyBorder="1" applyAlignment="1">
      <alignment horizontal="center" vertical="center" wrapText="1"/>
    </xf>
    <xf numFmtId="0" fontId="81" fillId="30" borderId="83" xfId="0" applyFont="1" applyFill="1" applyBorder="1" applyAlignment="1">
      <alignment horizontal="center" vertical="center" wrapText="1"/>
    </xf>
    <xf numFmtId="0" fontId="82" fillId="30" borderId="53" xfId="0" applyFont="1" applyFill="1" applyBorder="1" applyAlignment="1">
      <alignment horizontal="center" vertical="center"/>
    </xf>
    <xf numFmtId="3" fontId="10" fillId="0" borderId="72" xfId="0" applyNumberFormat="1" applyFont="1" applyFill="1" applyBorder="1" applyAlignment="1">
      <alignment horizontal="center" vertical="center"/>
    </xf>
    <xf numFmtId="3" fontId="10" fillId="0" borderId="84" xfId="0" applyNumberFormat="1" applyFont="1" applyFill="1" applyBorder="1" applyAlignment="1">
      <alignment horizontal="center" vertical="center"/>
    </xf>
    <xf numFmtId="3" fontId="11" fillId="0" borderId="54" xfId="0" applyNumberFormat="1" applyFont="1" applyFill="1" applyBorder="1" applyAlignment="1">
      <alignment horizontal="center" vertical="center"/>
    </xf>
    <xf numFmtId="167" fontId="11" fillId="0" borderId="84" xfId="0" applyNumberFormat="1" applyFont="1" applyFill="1" applyBorder="1" applyAlignment="1">
      <alignment horizontal="center" vertical="center"/>
    </xf>
    <xf numFmtId="3" fontId="11" fillId="0" borderId="85" xfId="0" applyNumberFormat="1" applyFont="1" applyFill="1" applyBorder="1" applyAlignment="1">
      <alignment horizontal="center" vertical="center"/>
    </xf>
    <xf numFmtId="167" fontId="11" fillId="0" borderId="56" xfId="0" applyNumberFormat="1" applyFont="1" applyBorder="1" applyAlignment="1">
      <alignment horizontal="center" vertical="center"/>
    </xf>
    <xf numFmtId="0" fontId="82" fillId="30" borderId="57" xfId="0" applyFont="1" applyFill="1" applyBorder="1" applyAlignment="1">
      <alignment horizontal="center" vertical="center"/>
    </xf>
    <xf numFmtId="3" fontId="10" fillId="0" borderId="73" xfId="0" applyNumberFormat="1" applyFont="1" applyFill="1" applyBorder="1" applyAlignment="1">
      <alignment horizontal="center" vertical="center"/>
    </xf>
    <xf numFmtId="1" fontId="10" fillId="0" borderId="86" xfId="0" applyNumberFormat="1" applyFont="1" applyFill="1" applyBorder="1" applyAlignment="1">
      <alignment horizontal="center" vertical="center"/>
    </xf>
    <xf numFmtId="3" fontId="11" fillId="0" borderId="58" xfId="0" applyNumberFormat="1" applyFont="1" applyFill="1" applyBorder="1" applyAlignment="1">
      <alignment horizontal="center" vertical="center"/>
    </xf>
    <xf numFmtId="166" fontId="11" fillId="0" borderId="86" xfId="0" applyNumberFormat="1" applyFont="1" applyFill="1" applyBorder="1" applyAlignment="1">
      <alignment horizontal="center" vertical="center"/>
    </xf>
    <xf numFmtId="167" fontId="11" fillId="0" borderId="59" xfId="0" applyNumberFormat="1" applyFont="1" applyBorder="1" applyAlignment="1">
      <alignment horizontal="center" vertical="center"/>
    </xf>
    <xf numFmtId="167" fontId="11" fillId="0" borderId="59" xfId="0" applyNumberFormat="1" applyFont="1" applyFill="1" applyBorder="1" applyAlignment="1">
      <alignment horizontal="center" vertical="center"/>
    </xf>
    <xf numFmtId="3" fontId="10" fillId="0" borderId="81" xfId="0" applyNumberFormat="1" applyFont="1" applyFill="1" applyBorder="1" applyAlignment="1">
      <alignment horizontal="center" vertical="center"/>
    </xf>
    <xf numFmtId="1" fontId="10" fillId="0" borderId="87" xfId="0" applyNumberFormat="1" applyFont="1" applyFill="1" applyBorder="1" applyAlignment="1">
      <alignment horizontal="center" vertical="center"/>
    </xf>
    <xf numFmtId="3" fontId="11" fillId="0" borderId="61" xfId="0" applyNumberFormat="1" applyFont="1" applyFill="1" applyBorder="1" applyAlignment="1">
      <alignment horizontal="center" vertical="center"/>
    </xf>
    <xf numFmtId="166" fontId="11" fillId="0" borderId="87" xfId="0" applyNumberFormat="1" applyFont="1" applyFill="1" applyBorder="1" applyAlignment="1">
      <alignment horizontal="center" vertical="center"/>
    </xf>
    <xf numFmtId="167" fontId="11" fillId="0" borderId="60" xfId="0" applyNumberFormat="1" applyFont="1" applyFill="1" applyBorder="1" applyAlignment="1">
      <alignment horizontal="center" vertical="center"/>
    </xf>
    <xf numFmtId="0" fontId="82" fillId="30" borderId="62" xfId="0" applyFont="1" applyFill="1" applyBorder="1" applyAlignment="1">
      <alignment horizontal="center" vertical="center"/>
    </xf>
    <xf numFmtId="3" fontId="10" fillId="0" borderId="75" xfId="0" applyNumberFormat="1" applyFont="1" applyFill="1" applyBorder="1" applyAlignment="1">
      <alignment horizontal="center" vertical="center"/>
    </xf>
    <xf numFmtId="1" fontId="10" fillId="0" borderId="88" xfId="0" applyNumberFormat="1" applyFont="1" applyFill="1" applyBorder="1" applyAlignment="1">
      <alignment horizontal="center" vertical="center"/>
    </xf>
    <xf numFmtId="3" fontId="11" fillId="0" borderId="63" xfId="0" applyNumberFormat="1" applyFont="1" applyFill="1" applyBorder="1" applyAlignment="1">
      <alignment horizontal="center" vertical="center"/>
    </xf>
    <xf numFmtId="166" fontId="11" fillId="0" borderId="88" xfId="0" applyNumberFormat="1" applyFont="1" applyFill="1" applyBorder="1" applyAlignment="1">
      <alignment horizontal="center" vertical="center"/>
    </xf>
    <xf numFmtId="167" fontId="11" fillId="0" borderId="64" xfId="0" applyNumberFormat="1" applyFont="1" applyFill="1" applyBorder="1" applyAlignment="1">
      <alignment horizontal="center" vertical="center"/>
    </xf>
    <xf numFmtId="0" fontId="3" fillId="0" borderId="0" xfId="0" applyFont="1" applyFill="1" applyBorder="1"/>
    <xf numFmtId="0" fontId="5" fillId="0" borderId="0" xfId="0" applyFont="1" applyFill="1" applyBorder="1"/>
    <xf numFmtId="0" fontId="82" fillId="30" borderId="44" xfId="0" applyFont="1" applyFill="1" applyBorder="1" applyAlignment="1">
      <alignment horizontal="center" vertical="center" wrapText="1"/>
    </xf>
    <xf numFmtId="0" fontId="82" fillId="30" borderId="45" xfId="0" applyFont="1" applyFill="1" applyBorder="1" applyAlignment="1">
      <alignment horizontal="center" vertical="center"/>
    </xf>
    <xf numFmtId="0" fontId="82" fillId="30" borderId="82" xfId="0" applyFont="1" applyFill="1" applyBorder="1" applyAlignment="1">
      <alignment horizontal="center" vertical="center"/>
    </xf>
    <xf numFmtId="0" fontId="82" fillId="30" borderId="45" xfId="0" applyFont="1" applyFill="1" applyBorder="1" applyAlignment="1">
      <alignment horizontal="center" vertical="center" wrapText="1"/>
    </xf>
    <xf numFmtId="0" fontId="82" fillId="30" borderId="82" xfId="0" applyFont="1" applyFill="1" applyBorder="1" applyAlignment="1">
      <alignment horizontal="center" vertical="center" wrapText="1"/>
    </xf>
    <xf numFmtId="0" fontId="82" fillId="30" borderId="50" xfId="0" applyFont="1" applyFill="1" applyBorder="1" applyAlignment="1">
      <alignment horizontal="center" vertical="center" wrapText="1"/>
    </xf>
    <xf numFmtId="167" fontId="10" fillId="0" borderId="84" xfId="0" applyNumberFormat="1" applyFont="1" applyFill="1" applyBorder="1" applyAlignment="1">
      <alignment horizontal="center" vertical="center"/>
    </xf>
    <xf numFmtId="166" fontId="10" fillId="0" borderId="86" xfId="0" applyNumberFormat="1" applyFont="1" applyFill="1" applyBorder="1" applyAlignment="1">
      <alignment horizontal="center" vertical="center"/>
    </xf>
    <xf numFmtId="166" fontId="10" fillId="0" borderId="87" xfId="0" applyNumberFormat="1" applyFont="1" applyFill="1" applyBorder="1" applyAlignment="1">
      <alignment horizontal="center" vertical="center"/>
    </xf>
    <xf numFmtId="166" fontId="10" fillId="0" borderId="88" xfId="0" applyNumberFormat="1" applyFont="1" applyFill="1" applyBorder="1" applyAlignment="1">
      <alignment horizontal="center" vertical="center"/>
    </xf>
    <xf numFmtId="0" fontId="82" fillId="30" borderId="77" xfId="0" applyFont="1" applyFill="1" applyBorder="1" applyAlignment="1">
      <alignment horizontal="center" vertical="center" wrapText="1"/>
    </xf>
    <xf numFmtId="0" fontId="82" fillId="30" borderId="89" xfId="0" applyFont="1" applyFill="1" applyBorder="1" applyAlignment="1">
      <alignment horizontal="center" vertical="center" wrapText="1"/>
    </xf>
    <xf numFmtId="1" fontId="82" fillId="30" borderId="89" xfId="0" applyNumberFormat="1" applyFont="1" applyFill="1" applyBorder="1" applyAlignment="1">
      <alignment horizontal="center" vertical="center" wrapText="1"/>
    </xf>
    <xf numFmtId="3" fontId="80" fillId="30" borderId="68" xfId="0" applyNumberFormat="1" applyFont="1" applyFill="1" applyBorder="1" applyAlignment="1">
      <alignment horizontal="center" vertical="center" wrapText="1"/>
    </xf>
    <xf numFmtId="0" fontId="80" fillId="30" borderId="76" xfId="0" applyFont="1" applyFill="1" applyBorder="1" applyAlignment="1">
      <alignment horizontal="center" vertical="center" wrapText="1"/>
    </xf>
    <xf numFmtId="3" fontId="10" fillId="0" borderId="53" xfId="0" applyNumberFormat="1" applyFont="1" applyFill="1" applyBorder="1" applyAlignment="1">
      <alignment horizontal="center" vertical="center"/>
    </xf>
    <xf numFmtId="3" fontId="11" fillId="0" borderId="84" xfId="0" applyNumberFormat="1" applyFont="1" applyFill="1" applyBorder="1" applyAlignment="1">
      <alignment horizontal="center" vertical="center"/>
    </xf>
    <xf numFmtId="3" fontId="11" fillId="0" borderId="90" xfId="0" applyNumberFormat="1" applyFont="1" applyBorder="1" applyAlignment="1">
      <alignment horizontal="center" vertical="center"/>
    </xf>
    <xf numFmtId="3" fontId="11" fillId="0" borderId="91" xfId="0" applyNumberFormat="1" applyFont="1" applyBorder="1" applyAlignment="1">
      <alignment horizontal="center" vertical="center"/>
    </xf>
    <xf numFmtId="3" fontId="10" fillId="0" borderId="57" xfId="0" applyNumberFormat="1" applyFont="1" applyFill="1" applyBorder="1" applyAlignment="1">
      <alignment horizontal="center" vertical="center"/>
    </xf>
    <xf numFmtId="167" fontId="11" fillId="0" borderId="86" xfId="0" applyNumberFormat="1" applyFont="1" applyFill="1" applyBorder="1" applyAlignment="1">
      <alignment horizontal="center" vertical="center"/>
    </xf>
    <xf numFmtId="3" fontId="11" fillId="0" borderId="86" xfId="0" applyNumberFormat="1" applyFont="1" applyFill="1" applyBorder="1" applyAlignment="1">
      <alignment horizontal="center" vertical="center"/>
    </xf>
    <xf numFmtId="3" fontId="11" fillId="0" borderId="92" xfId="0" applyNumberFormat="1" applyFont="1" applyBorder="1" applyAlignment="1">
      <alignment horizontal="center" vertical="center"/>
    </xf>
    <xf numFmtId="3" fontId="11" fillId="0" borderId="93" xfId="0" applyNumberFormat="1" applyFont="1" applyBorder="1" applyAlignment="1">
      <alignment horizontal="center" vertical="center"/>
    </xf>
    <xf numFmtId="3" fontId="14" fillId="0" borderId="92" xfId="0" applyNumberFormat="1" applyFont="1" applyBorder="1" applyAlignment="1">
      <alignment horizontal="center" vertical="center"/>
    </xf>
    <xf numFmtId="3" fontId="14" fillId="0" borderId="93" xfId="0" applyNumberFormat="1" applyFont="1" applyBorder="1" applyAlignment="1">
      <alignment horizontal="center" vertical="center"/>
    </xf>
    <xf numFmtId="3" fontId="14" fillId="0" borderId="92" xfId="0" applyNumberFormat="1" applyFont="1" applyFill="1" applyBorder="1" applyAlignment="1">
      <alignment horizontal="center" vertical="center"/>
    </xf>
    <xf numFmtId="3" fontId="14" fillId="0" borderId="93" xfId="0" applyNumberFormat="1" applyFont="1" applyFill="1" applyBorder="1" applyAlignment="1">
      <alignment horizontal="center" vertical="center"/>
    </xf>
    <xf numFmtId="3" fontId="10" fillId="0" borderId="74" xfId="0" applyNumberFormat="1" applyFont="1" applyFill="1" applyBorder="1" applyAlignment="1">
      <alignment horizontal="center" vertical="center"/>
    </xf>
    <xf numFmtId="3" fontId="11" fillId="0" borderId="87" xfId="0" applyNumberFormat="1" applyFont="1" applyFill="1" applyBorder="1" applyAlignment="1">
      <alignment horizontal="center" vertical="center"/>
    </xf>
    <xf numFmtId="3" fontId="14" fillId="0" borderId="94" xfId="0" applyNumberFormat="1" applyFont="1" applyFill="1" applyBorder="1" applyAlignment="1">
      <alignment horizontal="center" vertical="center"/>
    </xf>
    <xf numFmtId="3" fontId="14" fillId="0" borderId="95" xfId="0" applyNumberFormat="1" applyFont="1" applyFill="1" applyBorder="1" applyAlignment="1">
      <alignment horizontal="center" vertical="center"/>
    </xf>
    <xf numFmtId="3" fontId="10" fillId="0" borderId="62" xfId="0" applyNumberFormat="1" applyFont="1" applyFill="1" applyBorder="1" applyAlignment="1">
      <alignment horizontal="center" vertical="center"/>
    </xf>
    <xf numFmtId="3" fontId="11" fillId="0" borderId="88" xfId="0" applyNumberFormat="1" applyFont="1" applyFill="1" applyBorder="1" applyAlignment="1">
      <alignment horizontal="center" vertical="center"/>
    </xf>
    <xf numFmtId="3" fontId="14" fillId="0" borderId="96" xfId="0" applyNumberFormat="1" applyFont="1" applyFill="1" applyBorder="1" applyAlignment="1">
      <alignment horizontal="center" vertical="center"/>
    </xf>
    <xf numFmtId="3" fontId="14" fillId="0" borderId="97" xfId="0" applyNumberFormat="1" applyFont="1" applyFill="1" applyBorder="1" applyAlignment="1">
      <alignment horizontal="center" vertical="center"/>
    </xf>
    <xf numFmtId="0" fontId="39" fillId="0" borderId="0" xfId="0" applyFont="1" applyFill="1" applyAlignment="1">
      <alignment horizontal="right" vertical="center" wrapText="1" readingOrder="2"/>
    </xf>
    <xf numFmtId="0" fontId="79" fillId="0" borderId="0" xfId="0" applyFont="1" applyFill="1" applyBorder="1" applyAlignment="1">
      <alignment horizontal="left" vertical="center" wrapText="1"/>
    </xf>
    <xf numFmtId="166" fontId="10" fillId="0" borderId="53" xfId="0" applyNumberFormat="1" applyFont="1" applyFill="1" applyBorder="1" applyAlignment="1">
      <alignment horizontal="center" vertical="center"/>
    </xf>
    <xf numFmtId="166" fontId="11" fillId="0" borderId="84" xfId="0" applyNumberFormat="1" applyFont="1" applyFill="1" applyBorder="1" applyAlignment="1">
      <alignment horizontal="center" vertical="center"/>
    </xf>
    <xf numFmtId="166" fontId="11" fillId="0" borderId="90" xfId="0" applyNumberFormat="1" applyFont="1" applyBorder="1" applyAlignment="1">
      <alignment horizontal="center" vertical="center"/>
    </xf>
    <xf numFmtId="166" fontId="11" fillId="0" borderId="91" xfId="0" applyNumberFormat="1" applyFont="1" applyBorder="1" applyAlignment="1">
      <alignment horizontal="center" vertical="center"/>
    </xf>
    <xf numFmtId="166" fontId="10" fillId="0" borderId="57" xfId="0" applyNumberFormat="1" applyFont="1" applyFill="1" applyBorder="1" applyAlignment="1">
      <alignment horizontal="center" vertical="center"/>
    </xf>
    <xf numFmtId="166" fontId="11" fillId="0" borderId="92" xfId="0" applyNumberFormat="1" applyFont="1" applyBorder="1" applyAlignment="1">
      <alignment horizontal="center" vertical="center"/>
    </xf>
    <xf numFmtId="166" fontId="11" fillId="0" borderId="93" xfId="0" applyNumberFormat="1" applyFont="1" applyBorder="1" applyAlignment="1">
      <alignment horizontal="center" vertical="center"/>
    </xf>
    <xf numFmtId="166" fontId="14" fillId="0" borderId="92" xfId="0" applyNumberFormat="1" applyFont="1" applyBorder="1" applyAlignment="1">
      <alignment horizontal="center" vertical="center"/>
    </xf>
    <xf numFmtId="166" fontId="14" fillId="0" borderId="93" xfId="0" applyNumberFormat="1" applyFont="1" applyBorder="1" applyAlignment="1">
      <alignment horizontal="center" vertical="center"/>
    </xf>
    <xf numFmtId="166" fontId="14" fillId="0" borderId="92" xfId="0" applyNumberFormat="1" applyFont="1" applyFill="1" applyBorder="1" applyAlignment="1">
      <alignment horizontal="center" vertical="center"/>
    </xf>
    <xf numFmtId="166" fontId="14" fillId="0" borderId="93" xfId="0" applyNumberFormat="1" applyFont="1" applyFill="1" applyBorder="1" applyAlignment="1">
      <alignment horizontal="center" vertical="center"/>
    </xf>
    <xf numFmtId="166" fontId="10" fillId="0" borderId="74" xfId="0" applyNumberFormat="1" applyFont="1" applyFill="1" applyBorder="1" applyAlignment="1">
      <alignment horizontal="center" vertical="center"/>
    </xf>
    <xf numFmtId="166" fontId="14" fillId="0" borderId="94" xfId="0" applyNumberFormat="1" applyFont="1" applyFill="1" applyBorder="1" applyAlignment="1">
      <alignment horizontal="center" vertical="center"/>
    </xf>
    <xf numFmtId="166" fontId="14" fillId="0" borderId="95" xfId="0" applyNumberFormat="1" applyFont="1" applyFill="1" applyBorder="1" applyAlignment="1">
      <alignment horizontal="center" vertical="center"/>
    </xf>
    <xf numFmtId="166" fontId="10" fillId="0" borderId="62" xfId="0" applyNumberFormat="1" applyFont="1" applyFill="1" applyBorder="1" applyAlignment="1">
      <alignment horizontal="center" vertical="center"/>
    </xf>
    <xf numFmtId="166" fontId="14" fillId="0" borderId="96" xfId="0" applyNumberFormat="1" applyFont="1" applyFill="1" applyBorder="1" applyAlignment="1">
      <alignment horizontal="center" vertical="center"/>
    </xf>
    <xf numFmtId="166" fontId="14" fillId="0" borderId="97" xfId="0" applyNumberFormat="1" applyFont="1" applyFill="1" applyBorder="1" applyAlignment="1">
      <alignment horizontal="center" vertical="center"/>
    </xf>
    <xf numFmtId="0" fontId="7" fillId="0" borderId="0" xfId="0" applyFont="1" applyBorder="1" applyAlignment="1">
      <alignment horizontal="right" vertical="center" wrapText="1"/>
    </xf>
    <xf numFmtId="0" fontId="84" fillId="0" borderId="43" xfId="0" applyFont="1" applyFill="1" applyBorder="1" applyAlignment="1">
      <alignment horizontal="right" vertical="center" wrapText="1"/>
    </xf>
    <xf numFmtId="166" fontId="11" fillId="0" borderId="90" xfId="0" applyNumberFormat="1" applyFont="1" applyFill="1" applyBorder="1" applyAlignment="1">
      <alignment horizontal="center" vertical="center"/>
    </xf>
    <xf numFmtId="166" fontId="11" fillId="0" borderId="91" xfId="0" applyNumberFormat="1" applyFont="1" applyFill="1" applyBorder="1" applyAlignment="1">
      <alignment horizontal="center" vertical="center"/>
    </xf>
    <xf numFmtId="166" fontId="11" fillId="0" borderId="92" xfId="0" applyNumberFormat="1" applyFont="1" applyFill="1" applyBorder="1" applyAlignment="1">
      <alignment horizontal="center" vertical="center"/>
    </xf>
    <xf numFmtId="166" fontId="11" fillId="0" borderId="93" xfId="0" applyNumberFormat="1" applyFont="1" applyFill="1" applyBorder="1" applyAlignment="1">
      <alignment horizontal="center" vertical="center"/>
    </xf>
    <xf numFmtId="3" fontId="82" fillId="30" borderId="68" xfId="0" applyNumberFormat="1" applyFont="1" applyFill="1" applyBorder="1" applyAlignment="1">
      <alignment horizontal="center" vertical="center" wrapText="1"/>
    </xf>
    <xf numFmtId="0" fontId="82" fillId="30" borderId="76" xfId="0" applyFont="1" applyFill="1" applyBorder="1" applyAlignment="1">
      <alignment horizontal="center" vertical="center" wrapText="1"/>
    </xf>
    <xf numFmtId="3" fontId="11" fillId="0" borderId="90" xfId="0" applyNumberFormat="1" applyFont="1" applyFill="1" applyBorder="1" applyAlignment="1">
      <alignment horizontal="center" vertical="center"/>
    </xf>
    <xf numFmtId="3" fontId="11" fillId="0" borderId="91" xfId="0" applyNumberFormat="1" applyFont="1" applyFill="1" applyBorder="1" applyAlignment="1">
      <alignment horizontal="center" vertical="center"/>
    </xf>
    <xf numFmtId="3" fontId="11" fillId="0" borderId="92" xfId="0" applyNumberFormat="1" applyFont="1" applyFill="1" applyBorder="1" applyAlignment="1">
      <alignment horizontal="center" vertical="center"/>
    </xf>
    <xf numFmtId="3" fontId="11" fillId="0" borderId="93" xfId="0" applyNumberFormat="1" applyFont="1" applyFill="1" applyBorder="1" applyAlignment="1">
      <alignment horizontal="center" vertical="center"/>
    </xf>
    <xf numFmtId="3" fontId="11" fillId="0" borderId="94" xfId="0" applyNumberFormat="1" applyFont="1" applyFill="1" applyBorder="1" applyAlignment="1">
      <alignment horizontal="center" vertical="center"/>
    </xf>
    <xf numFmtId="3" fontId="11" fillId="0" borderId="95" xfId="0" applyNumberFormat="1" applyFont="1" applyFill="1" applyBorder="1" applyAlignment="1">
      <alignment horizontal="center" vertical="center"/>
    </xf>
    <xf numFmtId="3" fontId="11" fillId="0" borderId="96" xfId="0" applyNumberFormat="1" applyFont="1" applyFill="1" applyBorder="1" applyAlignment="1">
      <alignment horizontal="center" vertical="center"/>
    </xf>
    <xf numFmtId="3" fontId="11" fillId="0" borderId="97" xfId="0" applyNumberFormat="1" applyFont="1" applyFill="1" applyBorder="1" applyAlignment="1">
      <alignment horizontal="center" vertical="center"/>
    </xf>
    <xf numFmtId="167" fontId="10" fillId="0" borderId="53" xfId="0" applyNumberFormat="1" applyFont="1" applyFill="1" applyBorder="1" applyAlignment="1">
      <alignment horizontal="center" vertical="center"/>
    </xf>
    <xf numFmtId="167" fontId="11" fillId="0" borderId="90" xfId="0" applyNumberFormat="1" applyFont="1" applyFill="1" applyBorder="1" applyAlignment="1">
      <alignment horizontal="center" vertical="center"/>
    </xf>
    <xf numFmtId="167" fontId="11" fillId="0" borderId="91" xfId="0" applyNumberFormat="1" applyFont="1" applyFill="1" applyBorder="1" applyAlignment="1">
      <alignment horizontal="center" vertical="center"/>
    </xf>
    <xf numFmtId="167" fontId="10" fillId="0" borderId="57" xfId="0" applyNumberFormat="1" applyFont="1" applyFill="1" applyBorder="1" applyAlignment="1">
      <alignment horizontal="center" vertical="center"/>
    </xf>
    <xf numFmtId="167" fontId="11" fillId="0" borderId="92" xfId="0" applyNumberFormat="1" applyFont="1" applyFill="1" applyBorder="1" applyAlignment="1">
      <alignment horizontal="center" vertical="center"/>
    </xf>
    <xf numFmtId="167" fontId="11" fillId="0" borderId="93" xfId="0" applyNumberFormat="1" applyFont="1" applyFill="1" applyBorder="1" applyAlignment="1">
      <alignment horizontal="center" vertical="center"/>
    </xf>
    <xf numFmtId="167" fontId="10" fillId="0" borderId="74" xfId="0" applyNumberFormat="1" applyFont="1" applyFill="1" applyBorder="1" applyAlignment="1">
      <alignment horizontal="center" vertical="center"/>
    </xf>
    <xf numFmtId="167" fontId="11" fillId="0" borderId="87" xfId="0" applyNumberFormat="1" applyFont="1" applyFill="1" applyBorder="1" applyAlignment="1">
      <alignment horizontal="center" vertical="center"/>
    </xf>
    <xf numFmtId="167" fontId="11" fillId="0" borderId="94" xfId="0" applyNumberFormat="1" applyFont="1" applyFill="1" applyBorder="1" applyAlignment="1">
      <alignment horizontal="center" vertical="center"/>
    </xf>
    <xf numFmtId="167" fontId="11" fillId="0" borderId="95" xfId="0" applyNumberFormat="1" applyFont="1" applyFill="1" applyBorder="1" applyAlignment="1">
      <alignment horizontal="center" vertical="center"/>
    </xf>
    <xf numFmtId="167" fontId="10" fillId="0" borderId="62" xfId="0" applyNumberFormat="1" applyFont="1" applyFill="1" applyBorder="1" applyAlignment="1">
      <alignment horizontal="center" vertical="center"/>
    </xf>
    <xf numFmtId="167" fontId="11" fillId="0" borderId="88" xfId="0" applyNumberFormat="1" applyFont="1" applyFill="1" applyBorder="1" applyAlignment="1">
      <alignment horizontal="center" vertical="center"/>
    </xf>
    <xf numFmtId="167" fontId="11" fillId="0" borderId="96" xfId="0" applyNumberFormat="1" applyFont="1" applyFill="1" applyBorder="1" applyAlignment="1">
      <alignment horizontal="center" vertical="center"/>
    </xf>
    <xf numFmtId="167" fontId="11" fillId="0" borderId="97" xfId="0" applyNumberFormat="1" applyFont="1" applyFill="1" applyBorder="1" applyAlignment="1">
      <alignment horizontal="center" vertical="center"/>
    </xf>
    <xf numFmtId="0" fontId="13" fillId="0" borderId="0" xfId="0" applyFont="1" applyAlignment="1">
      <alignment horizontal="right"/>
    </xf>
    <xf numFmtId="167" fontId="10" fillId="0" borderId="92" xfId="0" applyNumberFormat="1" applyFont="1" applyFill="1" applyBorder="1" applyAlignment="1">
      <alignment horizontal="center" vertical="center"/>
    </xf>
    <xf numFmtId="0" fontId="10" fillId="0" borderId="0" xfId="0" applyFont="1" applyBorder="1" applyAlignment="1">
      <alignment horizontal="right" vertical="center" wrapText="1"/>
    </xf>
    <xf numFmtId="3" fontId="74" fillId="28" borderId="69" xfId="0" applyNumberFormat="1" applyFont="1" applyFill="1" applyBorder="1" applyAlignment="1">
      <alignment horizontal="center" vertical="center" wrapText="1"/>
    </xf>
    <xf numFmtId="3" fontId="74" fillId="28" borderId="44" xfId="0" applyNumberFormat="1" applyFont="1" applyFill="1" applyBorder="1" applyAlignment="1">
      <alignment horizontal="center" vertical="center" wrapText="1"/>
    </xf>
    <xf numFmtId="3" fontId="74" fillId="29" borderId="70" xfId="0" applyNumberFormat="1" applyFont="1" applyFill="1" applyBorder="1" applyAlignment="1">
      <alignment horizontal="center" vertical="center" wrapText="1" readingOrder="2"/>
    </xf>
    <xf numFmtId="0" fontId="74" fillId="29" borderId="50" xfId="0" applyFont="1" applyFill="1" applyBorder="1" applyAlignment="1">
      <alignment horizontal="center" vertical="center" wrapText="1"/>
    </xf>
    <xf numFmtId="3" fontId="74" fillId="29" borderId="70" xfId="0" applyNumberFormat="1" applyFont="1" applyFill="1" applyBorder="1" applyAlignment="1">
      <alignment horizontal="center" vertical="center" wrapText="1"/>
    </xf>
    <xf numFmtId="3" fontId="74" fillId="29" borderId="98" xfId="0" applyNumberFormat="1" applyFont="1" applyFill="1" applyBorder="1" applyAlignment="1">
      <alignment horizontal="center" vertical="center" wrapText="1"/>
    </xf>
    <xf numFmtId="3" fontId="74" fillId="29" borderId="43" xfId="0" applyNumberFormat="1" applyFont="1" applyFill="1" applyBorder="1" applyAlignment="1">
      <alignment horizontal="center" vertical="center" wrapText="1"/>
    </xf>
    <xf numFmtId="3" fontId="34" fillId="0" borderId="72" xfId="0" applyNumberFormat="1" applyFont="1" applyFill="1" applyBorder="1" applyAlignment="1">
      <alignment horizontal="center" vertical="center"/>
    </xf>
    <xf numFmtId="167" fontId="76" fillId="0" borderId="80" xfId="0" applyNumberFormat="1" applyFont="1" applyBorder="1" applyAlignment="1">
      <alignment horizontal="center" vertical="center"/>
    </xf>
    <xf numFmtId="167" fontId="76" fillId="0" borderId="46" xfId="0" applyNumberFormat="1" applyFont="1" applyBorder="1" applyAlignment="1">
      <alignment horizontal="center" vertical="center"/>
    </xf>
    <xf numFmtId="167" fontId="76" fillId="0" borderId="49" xfId="0" applyNumberFormat="1" applyFont="1" applyBorder="1" applyAlignment="1">
      <alignment horizontal="center" vertical="center"/>
    </xf>
    <xf numFmtId="3" fontId="34" fillId="0" borderId="73" xfId="0" applyNumberFormat="1" applyFont="1" applyFill="1" applyBorder="1" applyAlignment="1">
      <alignment horizontal="center" vertical="center"/>
    </xf>
    <xf numFmtId="167" fontId="76" fillId="0" borderId="73" xfId="0" applyNumberFormat="1" applyFont="1" applyBorder="1" applyAlignment="1">
      <alignment horizontal="center" vertical="center"/>
    </xf>
    <xf numFmtId="167" fontId="76" fillId="0" borderId="59" xfId="0" applyNumberFormat="1" applyFont="1" applyBorder="1" applyAlignment="1">
      <alignment horizontal="center" vertical="center"/>
    </xf>
    <xf numFmtId="3" fontId="34" fillId="0" borderId="61" xfId="0" applyNumberFormat="1" applyFont="1" applyFill="1" applyBorder="1" applyAlignment="1">
      <alignment horizontal="center" vertical="center"/>
    </xf>
    <xf numFmtId="3" fontId="34" fillId="0" borderId="81" xfId="0" applyNumberFormat="1" applyFont="1" applyFill="1" applyBorder="1" applyAlignment="1">
      <alignment horizontal="center" vertical="center"/>
    </xf>
    <xf numFmtId="167" fontId="76" fillId="0" borderId="81" xfId="0" applyNumberFormat="1" applyFont="1" applyBorder="1" applyAlignment="1">
      <alignment horizontal="center" vertical="center"/>
    </xf>
    <xf numFmtId="167" fontId="76" fillId="0" borderId="60" xfId="0" applyNumberFormat="1" applyFont="1" applyBorder="1" applyAlignment="1">
      <alignment horizontal="center" vertical="center"/>
    </xf>
    <xf numFmtId="3" fontId="4" fillId="0" borderId="99" xfId="0" applyNumberFormat="1" applyFont="1" applyBorder="1" applyAlignment="1">
      <alignment horizontal="center"/>
    </xf>
    <xf numFmtId="3" fontId="4" fillId="0" borderId="89" xfId="0" applyNumberFormat="1" applyFont="1" applyBorder="1" applyAlignment="1">
      <alignment horizontal="center"/>
    </xf>
    <xf numFmtId="167" fontId="4" fillId="0" borderId="99" xfId="0" applyNumberFormat="1" applyFont="1" applyBorder="1" applyAlignment="1">
      <alignment horizontal="center"/>
    </xf>
    <xf numFmtId="167" fontId="4" fillId="0" borderId="66" xfId="0" applyNumberFormat="1" applyFont="1" applyBorder="1" applyAlignment="1">
      <alignment horizontal="center"/>
    </xf>
    <xf numFmtId="3" fontId="74" fillId="28" borderId="46" xfId="0" applyNumberFormat="1" applyFont="1" applyFill="1" applyBorder="1" applyAlignment="1">
      <alignment horizontal="center" vertical="center" wrapText="1"/>
    </xf>
    <xf numFmtId="3" fontId="74" fillId="29" borderId="50" xfId="0" applyNumberFormat="1" applyFont="1" applyFill="1" applyBorder="1" applyAlignment="1">
      <alignment horizontal="center" vertical="center" wrapText="1" readingOrder="2"/>
    </xf>
    <xf numFmtId="166" fontId="74" fillId="29" borderId="98" xfId="0" applyNumberFormat="1" applyFont="1" applyFill="1" applyBorder="1" applyAlignment="1">
      <alignment horizontal="center" vertical="center" wrapText="1"/>
    </xf>
    <xf numFmtId="3" fontId="74" fillId="29" borderId="70" xfId="0" applyNumberFormat="1" applyFont="1" applyFill="1" applyBorder="1" applyAlignment="1">
      <alignment horizontal="center" vertical="center" wrapText="1" readingOrder="2"/>
    </xf>
    <xf numFmtId="3" fontId="74" fillId="29" borderId="98" xfId="0" applyNumberFormat="1" applyFont="1" applyFill="1" applyBorder="1" applyAlignment="1">
      <alignment horizontal="center" vertical="center" wrapText="1" readingOrder="2"/>
    </xf>
    <xf numFmtId="3" fontId="34" fillId="0" borderId="85" xfId="0" applyNumberFormat="1" applyFont="1" applyFill="1" applyBorder="1" applyAlignment="1">
      <alignment horizontal="center" vertical="center"/>
    </xf>
    <xf numFmtId="3" fontId="34" fillId="0" borderId="80" xfId="0" applyNumberFormat="1" applyFont="1" applyFill="1" applyBorder="1" applyAlignment="1">
      <alignment horizontal="center" vertical="center"/>
    </xf>
    <xf numFmtId="167" fontId="76" fillId="0" borderId="56" xfId="0" applyNumberFormat="1" applyFont="1" applyBorder="1" applyAlignment="1">
      <alignment horizontal="center" vertical="center"/>
    </xf>
    <xf numFmtId="3" fontId="34" fillId="0" borderId="75" xfId="0" applyNumberFormat="1" applyFont="1" applyFill="1" applyBorder="1" applyAlignment="1">
      <alignment horizontal="center" vertical="center"/>
    </xf>
    <xf numFmtId="167" fontId="76" fillId="0" borderId="75" xfId="0" applyNumberFormat="1" applyFont="1" applyBorder="1" applyAlignment="1">
      <alignment horizontal="center" vertical="center"/>
    </xf>
    <xf numFmtId="167" fontId="76" fillId="0" borderId="64" xfId="0" applyNumberFormat="1" applyFont="1" applyBorder="1" applyAlignment="1">
      <alignment horizontal="center" vertical="center"/>
    </xf>
    <xf numFmtId="0" fontId="85" fillId="0" borderId="0" xfId="0" applyFont="1" applyFill="1" applyBorder="1" applyAlignment="1">
      <alignment vertical="center"/>
    </xf>
    <xf numFmtId="0" fontId="39" fillId="0" borderId="0" xfId="0" applyFont="1" applyFill="1" applyBorder="1" applyAlignment="1">
      <alignment vertical="center"/>
    </xf>
    <xf numFmtId="0" fontId="78" fillId="0" borderId="0" xfId="0" applyFont="1" applyFill="1" applyBorder="1" applyAlignment="1">
      <alignment horizontal="right" vertical="center" wrapText="1"/>
    </xf>
    <xf numFmtId="166" fontId="72" fillId="0" borderId="0" xfId="0" applyNumberFormat="1" applyFont="1" applyFill="1" applyBorder="1" applyAlignment="1">
      <alignment horizontal="left" vertical="center" wrapText="1"/>
    </xf>
    <xf numFmtId="3" fontId="74" fillId="28" borderId="100" xfId="0" applyNumberFormat="1" applyFont="1" applyFill="1" applyBorder="1" applyAlignment="1">
      <alignment horizontal="center" vertical="center" wrapText="1"/>
    </xf>
    <xf numFmtId="3" fontId="74" fillId="28" borderId="48" xfId="0" applyNumberFormat="1" applyFont="1" applyFill="1" applyBorder="1" applyAlignment="1">
      <alignment horizontal="center" vertical="center" wrapText="1"/>
    </xf>
    <xf numFmtId="166" fontId="74" fillId="29" borderId="101" xfId="0" applyNumberFormat="1" applyFont="1" applyFill="1" applyBorder="1" applyAlignment="1">
      <alignment horizontal="center" vertical="center" wrapText="1"/>
    </xf>
    <xf numFmtId="3" fontId="74" fillId="29" borderId="101" xfId="0" applyNumberFormat="1" applyFont="1" applyFill="1" applyBorder="1" applyAlignment="1">
      <alignment horizontal="center" vertical="center" wrapText="1"/>
    </xf>
    <xf numFmtId="167" fontId="34" fillId="0" borderId="54" xfId="0" applyNumberFormat="1" applyFont="1" applyFill="1" applyBorder="1" applyAlignment="1">
      <alignment horizontal="center" vertical="center"/>
    </xf>
    <xf numFmtId="166" fontId="34" fillId="0" borderId="55" xfId="0" applyNumberFormat="1" applyFont="1" applyFill="1" applyBorder="1" applyAlignment="1">
      <alignment horizontal="center" vertical="center"/>
    </xf>
    <xf numFmtId="167" fontId="76" fillId="0" borderId="72" xfId="0" applyNumberFormat="1" applyFont="1" applyFill="1" applyBorder="1" applyAlignment="1">
      <alignment horizontal="center" vertical="center"/>
    </xf>
    <xf numFmtId="167" fontId="76" fillId="0" borderId="102" xfId="0" applyNumberFormat="1" applyFont="1" applyFill="1" applyBorder="1" applyAlignment="1">
      <alignment horizontal="center" vertical="center"/>
    </xf>
    <xf numFmtId="167" fontId="76" fillId="0" borderId="55" xfId="0" applyNumberFormat="1" applyFont="1" applyFill="1" applyBorder="1" applyAlignment="1">
      <alignment horizontal="center" vertical="center"/>
    </xf>
    <xf numFmtId="167" fontId="34" fillId="0" borderId="58" xfId="0" applyNumberFormat="1" applyFont="1" applyFill="1" applyBorder="1" applyAlignment="1">
      <alignment horizontal="center" vertical="center"/>
    </xf>
    <xf numFmtId="166" fontId="34" fillId="0" borderId="59" xfId="0" applyNumberFormat="1" applyFont="1" applyFill="1" applyBorder="1" applyAlignment="1">
      <alignment horizontal="center" vertical="center"/>
    </xf>
    <xf numFmtId="167" fontId="76" fillId="0" borderId="103" xfId="0" applyNumberFormat="1" applyFont="1" applyFill="1" applyBorder="1" applyAlignment="1">
      <alignment horizontal="center" vertical="center"/>
    </xf>
    <xf numFmtId="167" fontId="76" fillId="0" borderId="59" xfId="0" applyNumberFormat="1" applyFont="1" applyFill="1" applyBorder="1" applyAlignment="1">
      <alignment horizontal="center" vertical="center"/>
    </xf>
    <xf numFmtId="167" fontId="35" fillId="0" borderId="81" xfId="0" applyNumberFormat="1" applyFont="1" applyFill="1" applyBorder="1" applyAlignment="1">
      <alignment horizontal="center" vertical="center"/>
    </xf>
    <xf numFmtId="167" fontId="34" fillId="0" borderId="63" xfId="0" applyNumberFormat="1" applyFont="1" applyFill="1" applyBorder="1" applyAlignment="1">
      <alignment horizontal="center" vertical="center"/>
    </xf>
    <xf numFmtId="166" fontId="34" fillId="0" borderId="64" xfId="0" applyNumberFormat="1" applyFont="1" applyFill="1" applyBorder="1" applyAlignment="1">
      <alignment horizontal="center" vertical="center"/>
    </xf>
    <xf numFmtId="2" fontId="0" fillId="0" borderId="0" xfId="0" applyNumberFormat="1" applyBorder="1"/>
    <xf numFmtId="0" fontId="83" fillId="0" borderId="0" xfId="0" applyFont="1" applyFill="1" applyBorder="1" applyAlignment="1"/>
    <xf numFmtId="3" fontId="74" fillId="29" borderId="104" xfId="0" applyNumberFormat="1" applyFont="1" applyFill="1" applyBorder="1" applyAlignment="1">
      <alignment horizontal="center" vertical="center" wrapText="1"/>
    </xf>
    <xf numFmtId="167" fontId="35" fillId="0" borderId="103" xfId="0" applyNumberFormat="1" applyFont="1" applyFill="1" applyBorder="1" applyAlignment="1">
      <alignment horizontal="center" vertical="center"/>
    </xf>
    <xf numFmtId="167" fontId="35" fillId="0" borderId="105" xfId="0" applyNumberFormat="1" applyFont="1" applyFill="1" applyBorder="1" applyAlignment="1">
      <alignment horizontal="center" vertical="center"/>
    </xf>
    <xf numFmtId="167" fontId="35" fillId="0" borderId="106" xfId="0" applyNumberFormat="1" applyFont="1" applyFill="1" applyBorder="1" applyAlignment="1">
      <alignment horizontal="center" vertical="center"/>
    </xf>
    <xf numFmtId="3" fontId="82" fillId="30" borderId="51" xfId="0" applyNumberFormat="1" applyFont="1" applyFill="1" applyBorder="1" applyAlignment="1">
      <alignment horizontal="center" vertical="center" wrapText="1"/>
    </xf>
    <xf numFmtId="3" fontId="82" fillId="30" borderId="52" xfId="0" applyNumberFormat="1" applyFont="1" applyFill="1" applyBorder="1" applyAlignment="1">
      <alignment horizontal="center" vertical="center" wrapText="1"/>
    </xf>
    <xf numFmtId="3" fontId="82" fillId="30" borderId="51" xfId="0" applyNumberFormat="1" applyFont="1" applyFill="1" applyBorder="1" applyAlignment="1">
      <alignment horizontal="center" vertical="center" wrapText="1"/>
    </xf>
    <xf numFmtId="0" fontId="82" fillId="30" borderId="83" xfId="0" applyFont="1" applyFill="1" applyBorder="1" applyAlignment="1">
      <alignment horizontal="center" vertical="center" wrapText="1"/>
    </xf>
    <xf numFmtId="0" fontId="82" fillId="30" borderId="55" xfId="0" applyFont="1" applyFill="1" applyBorder="1" applyAlignment="1">
      <alignment horizontal="center" vertical="center"/>
    </xf>
    <xf numFmtId="3" fontId="10" fillId="0" borderId="85" xfId="0" applyNumberFormat="1" applyFont="1" applyFill="1" applyBorder="1" applyAlignment="1">
      <alignment horizontal="center" vertical="center"/>
    </xf>
    <xf numFmtId="3" fontId="10" fillId="0" borderId="56" xfId="0" applyNumberFormat="1" applyFont="1" applyFill="1" applyBorder="1" applyAlignment="1">
      <alignment horizontal="center" vertical="center"/>
    </xf>
    <xf numFmtId="167" fontId="11" fillId="0" borderId="107" xfId="0" applyNumberFormat="1" applyFont="1" applyBorder="1" applyAlignment="1">
      <alignment horizontal="center" vertical="center"/>
    </xf>
    <xf numFmtId="0" fontId="82" fillId="30" borderId="59" xfId="0" applyFont="1" applyFill="1" applyBorder="1" applyAlignment="1">
      <alignment horizontal="center" vertical="center"/>
    </xf>
    <xf numFmtId="3" fontId="10" fillId="0" borderId="58" xfId="0" applyNumberFormat="1" applyFont="1" applyFill="1" applyBorder="1" applyAlignment="1">
      <alignment horizontal="center" vertical="center"/>
    </xf>
    <xf numFmtId="3" fontId="10" fillId="0" borderId="59" xfId="0" applyNumberFormat="1" applyFont="1" applyFill="1" applyBorder="1" applyAlignment="1">
      <alignment horizontal="center" vertical="center"/>
    </xf>
    <xf numFmtId="167" fontId="11" fillId="0" borderId="86" xfId="0" applyNumberFormat="1" applyFont="1" applyBorder="1" applyAlignment="1">
      <alignment horizontal="center" vertical="center"/>
    </xf>
    <xf numFmtId="0" fontId="82" fillId="30" borderId="64" xfId="0" applyFont="1" applyFill="1" applyBorder="1" applyAlignment="1">
      <alignment horizontal="center" vertical="center"/>
    </xf>
    <xf numFmtId="0" fontId="72" fillId="27" borderId="1" xfId="0" applyFont="1" applyFill="1" applyBorder="1" applyAlignment="1">
      <alignment horizontal="center" vertical="center"/>
    </xf>
    <xf numFmtId="3" fontId="4" fillId="0" borderId="1" xfId="0" applyNumberFormat="1" applyFont="1" applyBorder="1" applyAlignment="1">
      <alignment horizontal="center" vertical="top"/>
    </xf>
    <xf numFmtId="3" fontId="7" fillId="0" borderId="1" xfId="0" applyNumberFormat="1" applyFont="1" applyFill="1" applyBorder="1" applyAlignment="1">
      <alignment horizontal="center" vertical="top"/>
    </xf>
    <xf numFmtId="0" fontId="7" fillId="0" borderId="0" xfId="0" applyFont="1" applyFill="1"/>
    <xf numFmtId="0" fontId="82" fillId="30" borderId="51" xfId="0" applyFont="1" applyFill="1" applyBorder="1" applyAlignment="1">
      <alignment horizontal="center" vertical="center" wrapText="1"/>
    </xf>
    <xf numFmtId="3" fontId="82" fillId="30" borderId="70" xfId="0" applyNumberFormat="1" applyFont="1" applyFill="1" applyBorder="1" applyAlignment="1">
      <alignment horizontal="center" vertical="center" wrapText="1"/>
    </xf>
    <xf numFmtId="0" fontId="82" fillId="30" borderId="101" xfId="0" applyFont="1" applyFill="1" applyBorder="1" applyAlignment="1">
      <alignment horizontal="center" vertical="center" wrapText="1"/>
    </xf>
    <xf numFmtId="166" fontId="10" fillId="0" borderId="84" xfId="0" applyNumberFormat="1" applyFont="1" applyFill="1" applyBorder="1" applyAlignment="1">
      <alignment horizontal="center" vertical="center"/>
    </xf>
    <xf numFmtId="0" fontId="82" fillId="30" borderId="78" xfId="0" applyFont="1" applyFill="1" applyBorder="1" applyAlignment="1">
      <alignment horizontal="center" vertical="center" wrapText="1"/>
    </xf>
    <xf numFmtId="0" fontId="82" fillId="30" borderId="69" xfId="0" applyFont="1" applyFill="1" applyBorder="1" applyAlignment="1">
      <alignment horizontal="center" vertical="center"/>
    </xf>
    <xf numFmtId="0" fontId="82" fillId="30" borderId="49" xfId="0" applyFont="1" applyFill="1" applyBorder="1" applyAlignment="1">
      <alignment horizontal="center" vertical="center"/>
    </xf>
    <xf numFmtId="0" fontId="82" fillId="30" borderId="65" xfId="0" applyFont="1" applyFill="1" applyBorder="1" applyAlignment="1">
      <alignment horizontal="center" vertical="center" wrapText="1"/>
    </xf>
    <xf numFmtId="0" fontId="82" fillId="30" borderId="66" xfId="0" applyFont="1" applyFill="1" applyBorder="1" applyAlignment="1">
      <alignment horizontal="center" vertical="center" wrapText="1"/>
    </xf>
    <xf numFmtId="3" fontId="11" fillId="0" borderId="54" xfId="0" applyNumberFormat="1" applyFont="1" applyFill="1" applyBorder="1" applyAlignment="1">
      <alignment horizontal="center" vertical="center"/>
    </xf>
    <xf numFmtId="3" fontId="11" fillId="0" borderId="72" xfId="0" applyNumberFormat="1" applyFont="1" applyFill="1" applyBorder="1" applyAlignment="1">
      <alignment horizontal="center" vertical="center"/>
    </xf>
    <xf numFmtId="3" fontId="11" fillId="0" borderId="55" xfId="0" applyNumberFormat="1" applyFont="1" applyFill="1" applyBorder="1" applyAlignment="1">
      <alignment horizontal="center" vertical="center"/>
    </xf>
    <xf numFmtId="3" fontId="11" fillId="0" borderId="58" xfId="0" applyNumberFormat="1" applyFont="1" applyFill="1" applyBorder="1" applyAlignment="1">
      <alignment horizontal="center" vertical="center"/>
    </xf>
    <xf numFmtId="3" fontId="11" fillId="0" borderId="73" xfId="0" applyNumberFormat="1" applyFont="1" applyFill="1" applyBorder="1" applyAlignment="1">
      <alignment horizontal="center" vertical="center"/>
    </xf>
    <xf numFmtId="3" fontId="11" fillId="0" borderId="59" xfId="0" applyNumberFormat="1" applyFont="1" applyFill="1" applyBorder="1" applyAlignment="1">
      <alignment horizontal="center" vertical="center"/>
    </xf>
    <xf numFmtId="0" fontId="82" fillId="30" borderId="74" xfId="0" applyFont="1" applyFill="1" applyBorder="1" applyAlignment="1">
      <alignment horizontal="center" vertical="center"/>
    </xf>
    <xf numFmtId="3" fontId="11" fillId="0" borderId="61" xfId="0" applyNumberFormat="1" applyFont="1" applyFill="1" applyBorder="1" applyAlignment="1">
      <alignment horizontal="center" vertical="center"/>
    </xf>
    <xf numFmtId="3" fontId="11" fillId="0" borderId="81" xfId="0" applyNumberFormat="1" applyFont="1" applyFill="1" applyBorder="1" applyAlignment="1">
      <alignment horizontal="center" vertical="center"/>
    </xf>
    <xf numFmtId="3" fontId="11" fillId="0" borderId="63" xfId="0" applyNumberFormat="1" applyFont="1" applyFill="1" applyBorder="1" applyAlignment="1">
      <alignment horizontal="center" vertical="center"/>
    </xf>
    <xf numFmtId="3" fontId="11" fillId="0" borderId="64" xfId="0" applyNumberFormat="1" applyFont="1" applyFill="1" applyBorder="1" applyAlignment="1">
      <alignment horizontal="center" vertical="center"/>
    </xf>
    <xf numFmtId="3" fontId="11" fillId="0" borderId="60" xfId="0" applyNumberFormat="1" applyFont="1" applyFill="1" applyBorder="1" applyAlignment="1">
      <alignment horizontal="center" vertical="center"/>
    </xf>
    <xf numFmtId="0" fontId="72" fillId="27" borderId="108" xfId="0" applyFont="1" applyFill="1" applyBorder="1" applyAlignment="1">
      <alignment horizontal="center" vertical="center"/>
    </xf>
    <xf numFmtId="3" fontId="10" fillId="0" borderId="63" xfId="0" applyNumberFormat="1" applyFont="1" applyFill="1" applyBorder="1" applyAlignment="1">
      <alignment horizontal="center" vertical="center"/>
    </xf>
    <xf numFmtId="3" fontId="10" fillId="0" borderId="64" xfId="0" applyNumberFormat="1" applyFont="1" applyFill="1" applyBorder="1" applyAlignment="1">
      <alignment horizontal="center" vertical="center"/>
    </xf>
    <xf numFmtId="0" fontId="86" fillId="0" borderId="46" xfId="0" applyFont="1" applyFill="1" applyBorder="1" applyAlignment="1">
      <alignment horizontal="left" vertical="center" wrapText="1"/>
    </xf>
    <xf numFmtId="0" fontId="85" fillId="0" borderId="46" xfId="0" applyFont="1" applyFill="1" applyBorder="1" applyAlignment="1">
      <alignment horizontal="left" vertical="center" wrapText="1"/>
    </xf>
    <xf numFmtId="0" fontId="86" fillId="0" borderId="46" xfId="0" applyFont="1" applyFill="1" applyBorder="1" applyAlignment="1">
      <alignment horizontal="right" vertical="center" wrapText="1" readingOrder="2"/>
    </xf>
    <xf numFmtId="0" fontId="85" fillId="0" borderId="46" xfId="0" applyFont="1" applyFill="1" applyBorder="1" applyAlignment="1">
      <alignment horizontal="right" vertical="center" wrapText="1" readingOrder="2"/>
    </xf>
    <xf numFmtId="0" fontId="87" fillId="0" borderId="0" xfId="0" applyFont="1" applyFill="1" applyBorder="1" applyAlignment="1">
      <alignment horizontal="right" vertical="center" wrapText="1" readingOrder="2"/>
    </xf>
    <xf numFmtId="0" fontId="85" fillId="0" borderId="0" xfId="0" applyFont="1" applyFill="1" applyBorder="1" applyAlignment="1">
      <alignment horizontal="right" vertical="center" wrapText="1" readingOrder="2"/>
    </xf>
    <xf numFmtId="0" fontId="35" fillId="0" borderId="0" xfId="0" applyFont="1" applyFill="1" applyBorder="1" applyAlignment="1">
      <alignment horizontal="right" vertical="center" wrapText="1" readingOrder="2"/>
    </xf>
    <xf numFmtId="0" fontId="14" fillId="0" borderId="0" xfId="0" applyFont="1" applyFill="1" applyBorder="1" applyAlignment="1">
      <alignment horizontal="right" vertical="center" wrapText="1" readingOrder="2"/>
    </xf>
    <xf numFmtId="0" fontId="76" fillId="0" borderId="0" xfId="0" applyFont="1" applyFill="1" applyBorder="1" applyAlignment="1">
      <alignment horizontal="right" vertical="center" wrapText="1"/>
    </xf>
    <xf numFmtId="0" fontId="11" fillId="0" borderId="0" xfId="0" applyFont="1" applyFill="1" applyAlignment="1">
      <alignment horizontal="right" readingOrder="2"/>
    </xf>
    <xf numFmtId="0" fontId="13" fillId="0" borderId="0" xfId="0" applyFont="1"/>
    <xf numFmtId="0" fontId="82" fillId="30" borderId="46" xfId="0" applyFont="1" applyFill="1" applyBorder="1" applyAlignment="1">
      <alignment horizontal="center" vertical="center"/>
    </xf>
    <xf numFmtId="167" fontId="11" fillId="0" borderId="58" xfId="0" applyNumberFormat="1" applyFont="1" applyFill="1" applyBorder="1" applyAlignment="1">
      <alignment horizontal="center" vertical="center"/>
    </xf>
    <xf numFmtId="167" fontId="11" fillId="0" borderId="73" xfId="0" applyNumberFormat="1" applyFont="1" applyFill="1" applyBorder="1" applyAlignment="1">
      <alignment horizontal="center" vertical="center"/>
    </xf>
    <xf numFmtId="167" fontId="11" fillId="0" borderId="59" xfId="0" applyNumberFormat="1" applyFont="1" applyFill="1" applyBorder="1" applyAlignment="1">
      <alignment horizontal="center" vertical="center"/>
    </xf>
    <xf numFmtId="167" fontId="11" fillId="0" borderId="61" xfId="0" applyNumberFormat="1" applyFont="1" applyFill="1" applyBorder="1" applyAlignment="1">
      <alignment horizontal="center" vertical="center"/>
    </xf>
    <xf numFmtId="167" fontId="11" fillId="0" borderId="81" xfId="0" applyNumberFormat="1" applyFont="1" applyFill="1" applyBorder="1" applyAlignment="1">
      <alignment horizontal="center" vertical="center"/>
    </xf>
    <xf numFmtId="167" fontId="11" fillId="0" borderId="63" xfId="0" applyNumberFormat="1" applyFont="1" applyFill="1" applyBorder="1" applyAlignment="1">
      <alignment horizontal="center" vertical="center"/>
    </xf>
    <xf numFmtId="167" fontId="11" fillId="0" borderId="64" xfId="0" applyNumberFormat="1" applyFont="1" applyFill="1" applyBorder="1" applyAlignment="1">
      <alignment horizontal="center" vertical="center"/>
    </xf>
    <xf numFmtId="167" fontId="11" fillId="0" borderId="60" xfId="0" applyNumberFormat="1" applyFont="1" applyFill="1" applyBorder="1" applyAlignment="1">
      <alignment horizontal="center" vertical="center"/>
    </xf>
    <xf numFmtId="0" fontId="85" fillId="0" borderId="46" xfId="0" applyFont="1" applyFill="1" applyBorder="1" applyAlignment="1">
      <alignment horizontal="right" vertical="center" wrapText="1"/>
    </xf>
    <xf numFmtId="0" fontId="3" fillId="0" borderId="0" xfId="0" applyFont="1" applyFill="1" applyAlignment="1">
      <alignment vertical="center"/>
    </xf>
    <xf numFmtId="167" fontId="3" fillId="0" borderId="0" xfId="0" applyNumberFormat="1" applyFont="1" applyFill="1" applyAlignment="1">
      <alignment vertical="center"/>
    </xf>
    <xf numFmtId="0" fontId="88" fillId="0" borderId="0" xfId="0" applyFont="1"/>
    <xf numFmtId="3" fontId="82" fillId="30" borderId="70" xfId="0" applyNumberFormat="1" applyFont="1" applyFill="1" applyBorder="1" applyAlignment="1">
      <alignment horizontal="center" vertical="center" wrapText="1"/>
    </xf>
    <xf numFmtId="3" fontId="82" fillId="30" borderId="98" xfId="0" applyNumberFormat="1" applyFont="1" applyFill="1" applyBorder="1" applyAlignment="1">
      <alignment horizontal="center" vertical="center" wrapText="1"/>
    </xf>
    <xf numFmtId="3" fontId="82" fillId="30" borderId="43" xfId="0" applyNumberFormat="1" applyFont="1" applyFill="1" applyBorder="1" applyAlignment="1">
      <alignment horizontal="center" vertical="center" wrapText="1"/>
    </xf>
    <xf numFmtId="167" fontId="11" fillId="0" borderId="54" xfId="0" applyNumberFormat="1" applyFont="1" applyFill="1" applyBorder="1" applyAlignment="1">
      <alignment horizontal="center" vertical="center"/>
    </xf>
    <xf numFmtId="167" fontId="11" fillId="0" borderId="55" xfId="0" applyNumberFormat="1" applyFont="1" applyFill="1" applyBorder="1" applyAlignment="1">
      <alignment horizontal="center" vertical="center"/>
    </xf>
    <xf numFmtId="167" fontId="11" fillId="0" borderId="72" xfId="0" applyNumberFormat="1" applyFont="1" applyFill="1" applyBorder="1" applyAlignment="1">
      <alignment horizontal="center" vertical="center"/>
    </xf>
    <xf numFmtId="3" fontId="4" fillId="0" borderId="68" xfId="0" applyNumberFormat="1" applyFont="1" applyBorder="1" applyAlignment="1">
      <alignment horizontal="center" vertical="center"/>
    </xf>
    <xf numFmtId="167" fontId="4" fillId="0" borderId="68" xfId="0" applyNumberFormat="1" applyFont="1" applyBorder="1" applyAlignment="1">
      <alignment horizontal="center" vertical="center"/>
    </xf>
    <xf numFmtId="0" fontId="4" fillId="0" borderId="68" xfId="0" applyFont="1" applyBorder="1" applyAlignment="1">
      <alignment horizontal="center" vertical="center"/>
    </xf>
    <xf numFmtId="0" fontId="4" fillId="0" borderId="99" xfId="0" applyFont="1" applyBorder="1" applyAlignment="1">
      <alignment horizontal="center" vertical="center"/>
    </xf>
    <xf numFmtId="0" fontId="37" fillId="0" borderId="46" xfId="0" applyFont="1" applyFill="1" applyBorder="1" applyAlignment="1">
      <alignment horizontal="right" vertical="center" wrapText="1" readingOrder="2"/>
    </xf>
    <xf numFmtId="0" fontId="14" fillId="0" borderId="46" xfId="0" applyFont="1" applyFill="1" applyBorder="1" applyAlignment="1">
      <alignment horizontal="right" vertical="center" wrapText="1" readingOrder="2"/>
    </xf>
    <xf numFmtId="0" fontId="40" fillId="0" borderId="0" xfId="0" applyFont="1" applyFill="1" applyAlignment="1">
      <alignment vertical="center"/>
    </xf>
    <xf numFmtId="167" fontId="40" fillId="0" borderId="0" xfId="0" applyNumberFormat="1" applyFont="1" applyFill="1" applyAlignment="1">
      <alignment vertical="center"/>
    </xf>
    <xf numFmtId="0" fontId="72" fillId="0" borderId="0" xfId="0" applyFont="1" applyFill="1" applyBorder="1" applyAlignment="1"/>
    <xf numFmtId="0" fontId="85" fillId="0" borderId="0" xfId="0" applyFont="1" applyAlignment="1">
      <alignment horizontal="right"/>
    </xf>
    <xf numFmtId="0" fontId="77" fillId="27" borderId="78" xfId="0" applyFont="1" applyFill="1" applyBorder="1" applyAlignment="1">
      <alignment horizontal="right" vertical="center" readingOrder="2"/>
    </xf>
    <xf numFmtId="0" fontId="77" fillId="27" borderId="65" xfId="0" applyFont="1" applyFill="1" applyBorder="1" applyAlignment="1">
      <alignment horizontal="right" vertical="center" readingOrder="2"/>
    </xf>
    <xf numFmtId="0" fontId="77" fillId="27" borderId="66" xfId="0" applyFont="1" applyFill="1" applyBorder="1" applyAlignment="1">
      <alignment horizontal="right" vertical="center" readingOrder="2"/>
    </xf>
    <xf numFmtId="0" fontId="77" fillId="27" borderId="78" xfId="0" applyFont="1" applyFill="1" applyBorder="1" applyAlignment="1">
      <alignment vertical="center"/>
    </xf>
    <xf numFmtId="0" fontId="77" fillId="27" borderId="65" xfId="0" applyFont="1" applyFill="1" applyBorder="1" applyAlignment="1">
      <alignment vertical="center"/>
    </xf>
    <xf numFmtId="0" fontId="77" fillId="27" borderId="66" xfId="0" applyFont="1" applyFill="1" applyBorder="1" applyAlignment="1">
      <alignment vertical="center"/>
    </xf>
    <xf numFmtId="0" fontId="77" fillId="27" borderId="58" xfId="0" applyFont="1" applyFill="1" applyBorder="1" applyAlignment="1">
      <alignment horizontal="right" vertical="center" wrapText="1" readingOrder="2"/>
    </xf>
    <xf numFmtId="0" fontId="77" fillId="27" borderId="73" xfId="0" applyFont="1" applyFill="1" applyBorder="1" applyAlignment="1">
      <alignment horizontal="right" vertical="center" wrapText="1" readingOrder="2"/>
    </xf>
    <xf numFmtId="0" fontId="77" fillId="27" borderId="59" xfId="0" applyFont="1" applyFill="1" applyBorder="1" applyAlignment="1">
      <alignment horizontal="right" vertical="center" wrapText="1" readingOrder="2"/>
    </xf>
    <xf numFmtId="3" fontId="76" fillId="0" borderId="0" xfId="0" applyNumberFormat="1" applyFont="1" applyFill="1" applyBorder="1" applyAlignment="1">
      <alignment horizontal="right"/>
    </xf>
    <xf numFmtId="0" fontId="77" fillId="27" borderId="63" xfId="0" applyFont="1" applyFill="1" applyBorder="1" applyAlignment="1">
      <alignment horizontal="right" vertical="center" wrapText="1" readingOrder="2"/>
    </xf>
    <xf numFmtId="0" fontId="77" fillId="27" borderId="75" xfId="0" applyFont="1" applyFill="1" applyBorder="1" applyAlignment="1">
      <alignment horizontal="right" vertical="center" wrapText="1" readingOrder="2"/>
    </xf>
    <xf numFmtId="0" fontId="77" fillId="27" borderId="64" xfId="0" applyFont="1" applyFill="1" applyBorder="1" applyAlignment="1">
      <alignment horizontal="right" vertical="center" wrapText="1" readingOrder="2"/>
    </xf>
    <xf numFmtId="3" fontId="76" fillId="0" borderId="109" xfId="0" applyNumberFormat="1" applyFont="1" applyFill="1" applyBorder="1" applyAlignment="1">
      <alignment horizontal="right"/>
    </xf>
    <xf numFmtId="3" fontId="76" fillId="0" borderId="5" xfId="0" applyNumberFormat="1" applyFont="1" applyFill="1" applyBorder="1" applyAlignment="1">
      <alignment horizontal="right"/>
    </xf>
    <xf numFmtId="3" fontId="72" fillId="0" borderId="0" xfId="0" applyNumberFormat="1" applyFont="1" applyFill="1" applyBorder="1" applyAlignment="1">
      <alignment horizontal="right"/>
    </xf>
    <xf numFmtId="0" fontId="77" fillId="27" borderId="85" xfId="0" applyFont="1" applyFill="1" applyBorder="1" applyAlignment="1">
      <alignment horizontal="right" vertical="center" wrapText="1" readingOrder="2"/>
    </xf>
    <xf numFmtId="0" fontId="77" fillId="27" borderId="80" xfId="0" applyFont="1" applyFill="1" applyBorder="1" applyAlignment="1">
      <alignment horizontal="right" vertical="center" wrapText="1" readingOrder="2"/>
    </xf>
    <xf numFmtId="0" fontId="77" fillId="27" borderId="56" xfId="0" applyFont="1" applyFill="1" applyBorder="1" applyAlignment="1">
      <alignment horizontal="right" vertical="center" wrapText="1" readingOrder="2"/>
    </xf>
    <xf numFmtId="0" fontId="35" fillId="0" borderId="14" xfId="0" applyFont="1" applyFill="1" applyBorder="1" applyAlignment="1"/>
    <xf numFmtId="0" fontId="76" fillId="0" borderId="0" xfId="0" applyFont="1" applyFill="1" applyBorder="1" applyAlignment="1">
      <alignment horizontal="right" wrapText="1" readingOrder="2"/>
    </xf>
    <xf numFmtId="4" fontId="72" fillId="0" borderId="0" xfId="0" applyNumberFormat="1" applyFont="1" applyFill="1" applyAlignment="1"/>
    <xf numFmtId="0" fontId="77" fillId="27" borderId="69" xfId="0" applyFont="1" applyFill="1" applyBorder="1" applyAlignment="1">
      <alignment horizontal="right" vertical="center"/>
    </xf>
    <xf numFmtId="0" fontId="77" fillId="27" borderId="46" xfId="0" applyFont="1" applyFill="1" applyBorder="1" applyAlignment="1">
      <alignment horizontal="right" vertical="center"/>
    </xf>
    <xf numFmtId="0" fontId="77" fillId="27" borderId="46" xfId="0" applyFont="1" applyFill="1" applyBorder="1" applyAlignment="1">
      <alignment vertical="center"/>
    </xf>
    <xf numFmtId="0" fontId="77" fillId="27" borderId="49" xfId="0" applyFont="1" applyFill="1" applyBorder="1" applyAlignment="1">
      <alignment vertical="center"/>
    </xf>
    <xf numFmtId="3" fontId="76" fillId="0" borderId="110" xfId="0" applyNumberFormat="1" applyFont="1" applyFill="1" applyBorder="1" applyAlignment="1">
      <alignment horizontal="right"/>
    </xf>
    <xf numFmtId="0" fontId="72" fillId="0" borderId="0" xfId="0" applyFont="1" applyFill="1" applyBorder="1" applyAlignment="1">
      <alignment vertical="center"/>
    </xf>
    <xf numFmtId="3" fontId="71" fillId="0" borderId="0" xfId="0" applyNumberFormat="1" applyFont="1" applyFill="1" applyBorder="1" applyAlignment="1">
      <alignment horizontal="right"/>
    </xf>
    <xf numFmtId="3" fontId="4" fillId="0" borderId="0" xfId="0" applyNumberFormat="1" applyFont="1"/>
    <xf numFmtId="0" fontId="77" fillId="27" borderId="69" xfId="0" applyFont="1" applyFill="1" applyBorder="1" applyAlignment="1">
      <alignment vertical="center"/>
    </xf>
    <xf numFmtId="3" fontId="71" fillId="0" borderId="69" xfId="0" applyNumberFormat="1" applyFont="1" applyFill="1" applyBorder="1" applyAlignment="1">
      <alignment horizontal="right"/>
    </xf>
    <xf numFmtId="3" fontId="71" fillId="0" borderId="46" xfId="0" applyNumberFormat="1" applyFont="1" applyFill="1" applyBorder="1" applyAlignment="1">
      <alignment horizontal="right"/>
    </xf>
    <xf numFmtId="3" fontId="78" fillId="0" borderId="46" xfId="0" applyNumberFormat="1" applyFont="1" applyFill="1" applyBorder="1" applyAlignment="1">
      <alignment horizontal="right"/>
    </xf>
    <xf numFmtId="3" fontId="39" fillId="0" borderId="49" xfId="0" applyNumberFormat="1" applyFont="1" applyBorder="1"/>
    <xf numFmtId="3" fontId="71" fillId="0" borderId="110" xfId="0" applyNumberFormat="1" applyFont="1" applyFill="1" applyBorder="1" applyAlignment="1">
      <alignment horizontal="right"/>
    </xf>
    <xf numFmtId="3" fontId="78" fillId="0" borderId="0" xfId="0" applyNumberFormat="1" applyFont="1" applyFill="1" applyBorder="1" applyAlignment="1">
      <alignment horizontal="right"/>
    </xf>
    <xf numFmtId="3" fontId="78" fillId="0" borderId="111" xfId="0" applyNumberFormat="1" applyFont="1" applyFill="1" applyBorder="1" applyAlignment="1" applyProtection="1">
      <alignment horizontal="right" vertical="center" readingOrder="1"/>
    </xf>
    <xf numFmtId="3" fontId="78" fillId="0" borderId="111" xfId="0" applyNumberFormat="1" applyFont="1" applyFill="1" applyBorder="1" applyAlignment="1" applyProtection="1">
      <alignment horizontal="right" readingOrder="1"/>
    </xf>
    <xf numFmtId="3" fontId="71" fillId="0" borderId="70" xfId="0" applyNumberFormat="1" applyFont="1" applyFill="1" applyBorder="1" applyAlignment="1">
      <alignment horizontal="right"/>
    </xf>
    <xf numFmtId="3" fontId="71" fillId="0" borderId="43" xfId="0" applyNumberFormat="1" applyFont="1" applyFill="1" applyBorder="1" applyAlignment="1">
      <alignment horizontal="right"/>
    </xf>
    <xf numFmtId="3" fontId="78" fillId="0" borderId="43" xfId="0" applyNumberFormat="1" applyFont="1" applyFill="1" applyBorder="1" applyAlignment="1">
      <alignment horizontal="right"/>
    </xf>
    <xf numFmtId="3" fontId="78" fillId="0" borderId="98" xfId="0" applyNumberFormat="1" applyFont="1" applyFill="1" applyBorder="1" applyAlignment="1" applyProtection="1">
      <alignment horizontal="right" vertical="center" readingOrder="1"/>
    </xf>
    <xf numFmtId="0" fontId="14" fillId="0" borderId="0" xfId="0" applyFont="1" applyBorder="1" applyAlignment="1">
      <alignment horizontal="right" readingOrder="2"/>
    </xf>
    <xf numFmtId="0" fontId="85" fillId="0" borderId="0" xfId="0" applyFont="1"/>
    <xf numFmtId="0" fontId="11" fillId="0" borderId="0" xfId="0" applyFont="1" applyBorder="1" applyAlignment="1">
      <alignment horizontal="right" readingOrder="2"/>
    </xf>
    <xf numFmtId="0" fontId="90" fillId="0" borderId="0" xfId="0" applyFont="1" applyFill="1" applyBorder="1" applyAlignment="1">
      <alignment horizontal="left" wrapText="1"/>
    </xf>
    <xf numFmtId="0" fontId="7" fillId="0" borderId="43" xfId="0" applyFont="1" applyFill="1" applyBorder="1" applyAlignment="1">
      <alignment horizontal="right" vertical="center" wrapText="1" readingOrder="2"/>
    </xf>
    <xf numFmtId="0" fontId="91" fillId="28" borderId="69" xfId="0" applyFont="1" applyFill="1" applyBorder="1" applyAlignment="1">
      <alignment horizontal="center" vertical="center"/>
    </xf>
    <xf numFmtId="0" fontId="91" fillId="28" borderId="46" xfId="0" applyFont="1" applyFill="1" applyBorder="1" applyAlignment="1">
      <alignment horizontal="center" vertical="center"/>
    </xf>
    <xf numFmtId="0" fontId="81" fillId="30" borderId="51" xfId="0" applyFont="1" applyFill="1" applyBorder="1" applyAlignment="1">
      <alignment horizontal="center" vertical="center"/>
    </xf>
    <xf numFmtId="0" fontId="92" fillId="30" borderId="51" xfId="0" applyFont="1" applyFill="1" applyBorder="1" applyAlignment="1">
      <alignment horizontal="center" vertical="center" readingOrder="2"/>
    </xf>
    <xf numFmtId="166" fontId="93" fillId="0" borderId="0" xfId="0" applyNumberFormat="1" applyFont="1" applyBorder="1" applyAlignment="1">
      <alignment horizontal="center"/>
    </xf>
    <xf numFmtId="166" fontId="12" fillId="0" borderId="0" xfId="63" applyNumberFormat="1" applyFont="1" applyFill="1" applyBorder="1" applyAlignment="1">
      <alignment horizontal="center" wrapText="1"/>
    </xf>
    <xf numFmtId="166" fontId="12" fillId="0" borderId="14" xfId="63" applyNumberFormat="1" applyFont="1" applyFill="1" applyBorder="1" applyAlignment="1">
      <alignment horizontal="center" wrapText="1"/>
    </xf>
    <xf numFmtId="166" fontId="12" fillId="0" borderId="44" xfId="63" applyNumberFormat="1" applyFont="1" applyFill="1" applyBorder="1" applyAlignment="1">
      <alignment horizontal="center" vertical="top" wrapText="1"/>
    </xf>
    <xf numFmtId="166" fontId="0" fillId="0" borderId="0" xfId="0" applyNumberFormat="1" applyFont="1" applyBorder="1" applyAlignment="1">
      <alignment horizontal="center"/>
    </xf>
    <xf numFmtId="166" fontId="12" fillId="0" borderId="112" xfId="63" applyNumberFormat="1" applyFont="1" applyFill="1" applyBorder="1" applyAlignment="1">
      <alignment horizontal="center" vertical="top" wrapText="1"/>
    </xf>
    <xf numFmtId="166" fontId="12" fillId="0" borderId="0" xfId="63" applyNumberFormat="1" applyFont="1" applyBorder="1" applyAlignment="1">
      <alignment horizontal="center" wrapText="1"/>
    </xf>
    <xf numFmtId="166" fontId="12" fillId="0" borderId="112" xfId="63" applyNumberFormat="1" applyFont="1" applyBorder="1" applyAlignment="1">
      <alignment horizontal="center" wrapText="1"/>
    </xf>
    <xf numFmtId="166" fontId="0" fillId="0" borderId="0" xfId="0" applyNumberFormat="1" applyBorder="1" applyAlignment="1">
      <alignment horizontal="center"/>
    </xf>
    <xf numFmtId="166" fontId="93" fillId="0" borderId="0" xfId="63" applyNumberFormat="1" applyFont="1" applyBorder="1" applyAlignment="1">
      <alignment horizontal="center" wrapText="1"/>
    </xf>
    <xf numFmtId="166" fontId="0" fillId="0" borderId="43" xfId="0" applyNumberFormat="1" applyBorder="1" applyAlignment="1">
      <alignment horizontal="center"/>
    </xf>
    <xf numFmtId="166" fontId="12" fillId="0" borderId="43" xfId="63" applyNumberFormat="1" applyFont="1" applyBorder="1" applyAlignment="1">
      <alignment horizontal="center" wrapText="1"/>
    </xf>
    <xf numFmtId="166" fontId="12" fillId="0" borderId="50" xfId="63" applyNumberFormat="1" applyFont="1" applyBorder="1" applyAlignment="1">
      <alignment horizontal="center" wrapText="1"/>
    </xf>
    <xf numFmtId="167" fontId="7" fillId="0" borderId="0" xfId="0" applyNumberFormat="1" applyFont="1" applyFill="1" applyAlignment="1">
      <alignment horizontal="right"/>
    </xf>
    <xf numFmtId="0" fontId="35" fillId="0" borderId="0" xfId="0" applyFont="1" applyAlignment="1">
      <alignment horizontal="right"/>
    </xf>
    <xf numFmtId="167" fontId="5" fillId="0" borderId="0" xfId="0" applyNumberFormat="1" applyFont="1" applyFill="1" applyAlignment="1">
      <alignment horizontal="right"/>
    </xf>
    <xf numFmtId="167" fontId="5" fillId="0" borderId="0" xfId="0" applyNumberFormat="1" applyFont="1" applyFill="1" applyAlignment="1">
      <alignment horizontal="right" wrapText="1"/>
    </xf>
    <xf numFmtId="0" fontId="7" fillId="0" borderId="0" xfId="0" applyFont="1" applyFill="1" applyBorder="1" applyAlignment="1">
      <alignment horizontal="right" vertical="center" wrapText="1"/>
    </xf>
    <xf numFmtId="0" fontId="71" fillId="0" borderId="43" xfId="0" applyFont="1" applyFill="1" applyBorder="1" applyAlignment="1">
      <alignment horizontal="right" vertical="center" wrapText="1" readingOrder="2"/>
    </xf>
    <xf numFmtId="0" fontId="82" fillId="30" borderId="113" xfId="0" applyFont="1" applyFill="1" applyBorder="1" applyAlignment="1">
      <alignment horizontal="center" vertical="center"/>
    </xf>
    <xf numFmtId="0" fontId="82" fillId="30" borderId="113" xfId="0" applyFont="1" applyFill="1" applyBorder="1" applyAlignment="1">
      <alignment horizontal="center" vertical="center" wrapText="1"/>
    </xf>
    <xf numFmtId="3" fontId="82" fillId="30" borderId="114" xfId="0" applyNumberFormat="1" applyFont="1" applyFill="1" applyBorder="1" applyAlignment="1">
      <alignment horizontal="center" vertical="center" wrapText="1"/>
    </xf>
    <xf numFmtId="3" fontId="34" fillId="0" borderId="0" xfId="0" applyNumberFormat="1" applyFont="1" applyFill="1" applyBorder="1" applyAlignment="1">
      <alignment horizontal="center" vertical="center"/>
    </xf>
    <xf numFmtId="3" fontId="10" fillId="0" borderId="75" xfId="0" applyNumberFormat="1" applyFont="1" applyFill="1" applyBorder="1" applyAlignment="1">
      <alignment horizontal="center"/>
    </xf>
    <xf numFmtId="1" fontId="10" fillId="0" borderId="88" xfId="0" applyNumberFormat="1" applyFont="1" applyFill="1" applyBorder="1" applyAlignment="1">
      <alignment horizontal="center"/>
    </xf>
    <xf numFmtId="3" fontId="10" fillId="0" borderId="63" xfId="0" applyNumberFormat="1" applyFont="1" applyFill="1" applyBorder="1" applyAlignment="1">
      <alignment horizontal="center"/>
    </xf>
    <xf numFmtId="166" fontId="10" fillId="0" borderId="88" xfId="0" applyNumberFormat="1" applyFont="1" applyFill="1" applyBorder="1" applyAlignment="1">
      <alignment horizontal="center"/>
    </xf>
    <xf numFmtId="167" fontId="10" fillId="0" borderId="64" xfId="0" applyNumberFormat="1" applyFont="1" applyFill="1" applyBorder="1" applyAlignment="1">
      <alignment horizontal="center"/>
    </xf>
    <xf numFmtId="167" fontId="7" fillId="0" borderId="0" xfId="0" applyNumberFormat="1" applyFont="1" applyFill="1"/>
    <xf numFmtId="167" fontId="5" fillId="0" borderId="0" xfId="0" applyNumberFormat="1" applyFont="1" applyFill="1" applyAlignment="1">
      <alignment readingOrder="2"/>
    </xf>
    <xf numFmtId="0" fontId="7" fillId="0" borderId="0" xfId="0" applyFont="1" applyFill="1" applyBorder="1" applyAlignment="1">
      <alignment horizontal="right" vertical="center" wrapText="1" readingOrder="2"/>
    </xf>
    <xf numFmtId="166" fontId="10" fillId="0" borderId="54" xfId="0" applyNumberFormat="1" applyFont="1" applyFill="1" applyBorder="1" applyAlignment="1">
      <alignment horizontal="center" vertical="center"/>
    </xf>
    <xf numFmtId="166" fontId="10" fillId="0" borderId="55" xfId="0" applyNumberFormat="1" applyFont="1" applyFill="1" applyBorder="1" applyAlignment="1">
      <alignment horizontal="center" vertical="center"/>
    </xf>
    <xf numFmtId="166" fontId="11" fillId="0" borderId="54" xfId="0" applyNumberFormat="1" applyFont="1" applyFill="1" applyBorder="1" applyAlignment="1">
      <alignment horizontal="center" vertical="center"/>
    </xf>
    <xf numFmtId="166" fontId="11" fillId="0" borderId="72" xfId="0" applyNumberFormat="1" applyFont="1" applyFill="1" applyBorder="1" applyAlignment="1">
      <alignment horizontal="center" vertical="center"/>
    </xf>
    <xf numFmtId="166" fontId="11" fillId="0" borderId="55" xfId="0" applyNumberFormat="1" applyFont="1" applyFill="1" applyBorder="1" applyAlignment="1">
      <alignment horizontal="center" vertical="center"/>
    </xf>
    <xf numFmtId="166" fontId="10" fillId="0" borderId="58" xfId="0" applyNumberFormat="1" applyFont="1" applyFill="1" applyBorder="1" applyAlignment="1">
      <alignment horizontal="center" vertical="center"/>
    </xf>
    <xf numFmtId="166" fontId="10" fillId="0" borderId="59" xfId="0" applyNumberFormat="1" applyFont="1" applyFill="1" applyBorder="1" applyAlignment="1">
      <alignment horizontal="center" vertical="center"/>
    </xf>
    <xf numFmtId="166" fontId="11" fillId="0" borderId="58" xfId="0" applyNumberFormat="1" applyFont="1" applyFill="1" applyBorder="1" applyAlignment="1">
      <alignment horizontal="center" vertical="center"/>
    </xf>
    <xf numFmtId="166" fontId="11" fillId="0" borderId="73" xfId="0" applyNumberFormat="1" applyFont="1" applyFill="1" applyBorder="1" applyAlignment="1">
      <alignment horizontal="center" vertical="center"/>
    </xf>
    <xf numFmtId="166" fontId="11" fillId="0" borderId="59" xfId="0" applyNumberFormat="1" applyFont="1" applyFill="1" applyBorder="1" applyAlignment="1">
      <alignment horizontal="center" vertical="center"/>
    </xf>
    <xf numFmtId="166" fontId="10" fillId="0" borderId="63" xfId="0" applyNumberFormat="1" applyFont="1" applyFill="1" applyBorder="1" applyAlignment="1">
      <alignment horizontal="center" vertical="center"/>
    </xf>
    <xf numFmtId="166" fontId="10" fillId="0" borderId="64" xfId="0" applyNumberFormat="1" applyFont="1" applyFill="1" applyBorder="1" applyAlignment="1">
      <alignment horizontal="center" vertical="center"/>
    </xf>
    <xf numFmtId="166" fontId="11" fillId="0" borderId="63" xfId="0" applyNumberFormat="1" applyFont="1" applyFill="1" applyBorder="1" applyAlignment="1">
      <alignment horizontal="center" vertical="center"/>
    </xf>
    <xf numFmtId="166" fontId="11" fillId="0" borderId="75" xfId="0" applyNumberFormat="1" applyFont="1" applyFill="1" applyBorder="1" applyAlignment="1">
      <alignment horizontal="center" vertical="center"/>
    </xf>
    <xf numFmtId="166" fontId="11" fillId="0" borderId="64" xfId="0" applyNumberFormat="1" applyFont="1" applyFill="1" applyBorder="1" applyAlignment="1">
      <alignment horizontal="center" vertical="center"/>
    </xf>
    <xf numFmtId="167" fontId="7" fillId="0" borderId="0" xfId="0" applyNumberFormat="1" applyFont="1" applyFill="1" applyAlignment="1">
      <alignment readingOrder="2"/>
    </xf>
    <xf numFmtId="0" fontId="10" fillId="0" borderId="0" xfId="0" applyFont="1" applyFill="1" applyBorder="1" applyAlignment="1">
      <alignment horizontal="right" vertical="center" wrapText="1" readingOrder="2"/>
    </xf>
    <xf numFmtId="167" fontId="10" fillId="0" borderId="85" xfId="0" applyNumberFormat="1" applyFont="1" applyFill="1" applyBorder="1" applyAlignment="1">
      <alignment horizontal="center" vertical="center"/>
    </xf>
    <xf numFmtId="167" fontId="10" fillId="0" borderId="56" xfId="0" applyNumberFormat="1" applyFont="1" applyFill="1" applyBorder="1" applyAlignment="1">
      <alignment horizontal="center" vertical="center"/>
    </xf>
    <xf numFmtId="167" fontId="11" fillId="0" borderId="85" xfId="0" applyNumberFormat="1" applyFont="1" applyFill="1" applyBorder="1" applyAlignment="1">
      <alignment horizontal="center" vertical="center"/>
    </xf>
    <xf numFmtId="167" fontId="11" fillId="0" borderId="80" xfId="0" applyNumberFormat="1" applyFont="1" applyFill="1" applyBorder="1" applyAlignment="1">
      <alignment horizontal="center" vertical="center"/>
    </xf>
    <xf numFmtId="167" fontId="11" fillId="0" borderId="56" xfId="0" applyNumberFormat="1" applyFont="1" applyFill="1" applyBorder="1" applyAlignment="1">
      <alignment horizontal="center" vertical="center"/>
    </xf>
    <xf numFmtId="167" fontId="10" fillId="0" borderId="58" xfId="0" applyNumberFormat="1" applyFont="1" applyFill="1" applyBorder="1" applyAlignment="1">
      <alignment horizontal="center" vertical="center"/>
    </xf>
    <xf numFmtId="167" fontId="10" fillId="0" borderId="59" xfId="0" applyNumberFormat="1" applyFont="1" applyFill="1" applyBorder="1" applyAlignment="1">
      <alignment horizontal="center" vertical="center"/>
    </xf>
    <xf numFmtId="167" fontId="10" fillId="0" borderId="63" xfId="0" applyNumberFormat="1" applyFont="1" applyFill="1" applyBorder="1" applyAlignment="1">
      <alignment horizontal="center" vertical="center"/>
    </xf>
    <xf numFmtId="167" fontId="10" fillId="0" borderId="64" xfId="0" applyNumberFormat="1" applyFont="1" applyFill="1" applyBorder="1" applyAlignment="1">
      <alignment horizontal="center" vertical="center"/>
    </xf>
    <xf numFmtId="167" fontId="11" fillId="0" borderId="75" xfId="0" applyNumberFormat="1" applyFont="1" applyFill="1" applyBorder="1" applyAlignment="1">
      <alignment horizontal="center" vertical="center"/>
    </xf>
    <xf numFmtId="167" fontId="5" fillId="0" borderId="0" xfId="0" applyNumberFormat="1" applyFont="1" applyFill="1" applyAlignment="1">
      <alignment horizontal="right" readingOrder="2"/>
    </xf>
    <xf numFmtId="0" fontId="1" fillId="0" borderId="0" xfId="81"/>
    <xf numFmtId="0" fontId="4" fillId="0" borderId="0" xfId="0" applyFont="1" applyAlignment="1">
      <alignment horizontal="right"/>
    </xf>
    <xf numFmtId="0" fontId="69" fillId="27" borderId="89" xfId="81" applyFont="1" applyFill="1" applyBorder="1" applyAlignment="1">
      <alignment horizontal="center" vertical="center" wrapText="1"/>
    </xf>
    <xf numFmtId="0" fontId="69" fillId="27" borderId="99" xfId="81" applyFont="1" applyFill="1" applyBorder="1" applyAlignment="1">
      <alignment horizontal="right" vertical="center" wrapText="1"/>
    </xf>
    <xf numFmtId="0" fontId="69" fillId="27" borderId="65" xfId="81" applyFont="1" applyFill="1" applyBorder="1" applyAlignment="1">
      <alignment horizontal="right" vertical="center" wrapText="1"/>
    </xf>
    <xf numFmtId="0" fontId="69" fillId="27" borderId="89" xfId="81" applyFont="1" applyFill="1" applyBorder="1" applyAlignment="1">
      <alignment horizontal="right" vertical="center" wrapText="1"/>
    </xf>
    <xf numFmtId="0" fontId="14" fillId="0" borderId="0" xfId="0" applyFont="1" applyAlignment="1">
      <alignment horizontal="left" indent="2"/>
    </xf>
    <xf numFmtId="0" fontId="14" fillId="0" borderId="14" xfId="0" applyFont="1" applyBorder="1" applyAlignment="1">
      <alignment horizontal="right" vertical="center" readingOrder="2"/>
    </xf>
    <xf numFmtId="0" fontId="14" fillId="0" borderId="14" xfId="0" applyFont="1" applyBorder="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left" vertical="center" indent="2"/>
    </xf>
    <xf numFmtId="166" fontId="14" fillId="0" borderId="0" xfId="0" applyNumberFormat="1" applyFont="1" applyAlignment="1">
      <alignment horizontal="left" indent="2"/>
    </xf>
    <xf numFmtId="166" fontId="14" fillId="0" borderId="0" xfId="0" applyNumberFormat="1" applyFont="1" applyAlignment="1">
      <alignment horizontal="left" vertical="center" indent="2"/>
    </xf>
    <xf numFmtId="166" fontId="14" fillId="0" borderId="0" xfId="0" applyNumberFormat="1" applyFont="1" applyBorder="1" applyAlignment="1">
      <alignment horizontal="left" indent="2"/>
    </xf>
    <xf numFmtId="2" fontId="0" fillId="0" borderId="0" xfId="0" applyNumberFormat="1" applyAlignment="1">
      <alignment horizontal="left" indent="2"/>
    </xf>
    <xf numFmtId="0" fontId="4" fillId="0" borderId="0" xfId="81" applyFont="1" applyAlignment="1">
      <alignment horizontal="right"/>
    </xf>
    <xf numFmtId="0" fontId="69" fillId="27" borderId="77" xfId="81" applyFont="1" applyFill="1" applyBorder="1" applyAlignment="1">
      <alignment horizontal="center" vertical="center"/>
    </xf>
    <xf numFmtId="0" fontId="69" fillId="27" borderId="68" xfId="81" applyFont="1" applyFill="1" applyBorder="1" applyAlignment="1">
      <alignment horizontal="center" vertical="center" wrapText="1"/>
    </xf>
    <xf numFmtId="0" fontId="69" fillId="27" borderId="76" xfId="81" applyFont="1" applyFill="1" applyBorder="1" applyAlignment="1">
      <alignment horizontal="center" vertical="center" wrapText="1"/>
    </xf>
    <xf numFmtId="0" fontId="69" fillId="27" borderId="53" xfId="81" applyFont="1" applyFill="1" applyBorder="1" applyAlignment="1">
      <alignment horizontal="center"/>
    </xf>
    <xf numFmtId="3" fontId="1" fillId="0" borderId="2" xfId="81" applyNumberFormat="1" applyBorder="1" applyAlignment="1">
      <alignment horizontal="center"/>
    </xf>
    <xf numFmtId="3" fontId="1" fillId="0" borderId="115" xfId="81" applyNumberFormat="1" applyBorder="1" applyAlignment="1">
      <alignment horizontal="center"/>
    </xf>
    <xf numFmtId="3" fontId="1" fillId="0" borderId="0" xfId="81" applyNumberFormat="1"/>
    <xf numFmtId="0" fontId="69" fillId="27" borderId="57" xfId="81" applyFont="1" applyFill="1" applyBorder="1" applyAlignment="1">
      <alignment horizontal="center"/>
    </xf>
    <xf numFmtId="3" fontId="1" fillId="0" borderId="0" xfId="81" applyNumberFormat="1" applyBorder="1" applyAlignment="1">
      <alignment horizontal="center"/>
    </xf>
    <xf numFmtId="3" fontId="1" fillId="0" borderId="116" xfId="81" applyNumberFormat="1" applyBorder="1" applyAlignment="1">
      <alignment horizontal="center"/>
    </xf>
    <xf numFmtId="3" fontId="5" fillId="0" borderId="0" xfId="81" applyNumberFormat="1" applyFont="1" applyBorder="1" applyAlignment="1">
      <alignment horizontal="center"/>
    </xf>
    <xf numFmtId="3" fontId="5" fillId="0" borderId="116" xfId="81" applyNumberFormat="1" applyFont="1" applyBorder="1" applyAlignment="1">
      <alignment horizontal="center"/>
    </xf>
    <xf numFmtId="3" fontId="5" fillId="0" borderId="115" xfId="81" applyNumberFormat="1" applyFont="1" applyBorder="1" applyAlignment="1">
      <alignment horizontal="center"/>
    </xf>
    <xf numFmtId="0" fontId="69" fillId="27" borderId="62" xfId="81" applyFont="1" applyFill="1" applyBorder="1" applyAlignment="1">
      <alignment horizontal="center"/>
    </xf>
    <xf numFmtId="3" fontId="5" fillId="0" borderId="43" xfId="81" applyNumberFormat="1" applyFont="1" applyBorder="1" applyAlignment="1">
      <alignment horizontal="center"/>
    </xf>
    <xf numFmtId="3" fontId="5" fillId="0" borderId="104" xfId="81" applyNumberFormat="1" applyFont="1" applyBorder="1" applyAlignment="1">
      <alignment horizontal="center"/>
    </xf>
    <xf numFmtId="3" fontId="5" fillId="0" borderId="101" xfId="81" applyNumberFormat="1" applyFont="1" applyBorder="1" applyAlignment="1">
      <alignment horizontal="center"/>
    </xf>
    <xf numFmtId="0" fontId="69" fillId="27" borderId="117" xfId="81" applyFont="1" applyFill="1" applyBorder="1" applyAlignment="1">
      <alignment horizontal="center"/>
    </xf>
    <xf numFmtId="0" fontId="69" fillId="27" borderId="1" xfId="81" applyFont="1" applyFill="1" applyBorder="1" applyAlignment="1">
      <alignment horizontal="center"/>
    </xf>
    <xf numFmtId="3" fontId="7" fillId="0" borderId="1" xfId="81" applyNumberFormat="1" applyFont="1" applyBorder="1" applyAlignment="1">
      <alignment horizontal="center"/>
    </xf>
    <xf numFmtId="0" fontId="88" fillId="0" borderId="0" xfId="81" applyFont="1"/>
    <xf numFmtId="0" fontId="85" fillId="0" borderId="0" xfId="81" applyFont="1"/>
    <xf numFmtId="0" fontId="85" fillId="0" borderId="0" xfId="81" applyFont="1" applyFill="1"/>
    <xf numFmtId="0" fontId="14" fillId="0" borderId="0" xfId="81" applyFont="1"/>
    <xf numFmtId="0" fontId="14" fillId="0" borderId="0" xfId="81" applyFont="1" applyAlignment="1">
      <alignment horizontal="right" readingOrder="2"/>
    </xf>
    <xf numFmtId="0" fontId="85" fillId="0" borderId="0" xfId="81" applyFont="1" applyAlignment="1">
      <alignment horizontal="right" readingOrder="2"/>
    </xf>
    <xf numFmtId="0" fontId="14" fillId="0" borderId="0" xfId="81" applyFont="1" applyAlignment="1">
      <alignment horizontal="right" vertical="center" wrapText="1" readingOrder="2"/>
    </xf>
    <xf numFmtId="0" fontId="85" fillId="0" borderId="0" xfId="81" applyFont="1" applyAlignment="1"/>
    <xf numFmtId="0" fontId="13" fillId="0" borderId="0" xfId="0" applyFont="1" applyAlignment="1">
      <alignment horizontal="right" vertical="center" wrapText="1"/>
    </xf>
    <xf numFmtId="0" fontId="69" fillId="27" borderId="77" xfId="0" applyFont="1" applyFill="1" applyBorder="1" applyAlignment="1">
      <alignment horizontal="center" vertical="center"/>
    </xf>
    <xf numFmtId="0" fontId="69" fillId="27" borderId="89" xfId="0" applyFont="1" applyFill="1" applyBorder="1" applyAlignment="1">
      <alignment horizontal="center" vertical="center" wrapText="1"/>
    </xf>
    <xf numFmtId="0" fontId="69" fillId="27" borderId="76" xfId="0" applyFont="1" applyFill="1" applyBorder="1" applyAlignment="1">
      <alignment horizontal="center" vertical="center" wrapText="1"/>
    </xf>
    <xf numFmtId="0" fontId="69" fillId="27" borderId="53" xfId="0" applyFont="1" applyFill="1" applyBorder="1" applyAlignment="1">
      <alignment horizontal="center"/>
    </xf>
    <xf numFmtId="167" fontId="0" fillId="0" borderId="0" xfId="0" applyNumberFormat="1" applyBorder="1"/>
    <xf numFmtId="167" fontId="0" fillId="0" borderId="115" xfId="0" applyNumberFormat="1" applyFill="1" applyBorder="1" applyAlignment="1">
      <alignment horizontal="right"/>
    </xf>
    <xf numFmtId="0" fontId="69" fillId="27" borderId="57" xfId="0" applyFont="1" applyFill="1" applyBorder="1" applyAlignment="1">
      <alignment horizontal="center"/>
    </xf>
    <xf numFmtId="167" fontId="0" fillId="0" borderId="115" xfId="0" applyNumberFormat="1" applyBorder="1" applyAlignment="1">
      <alignment horizontal="right"/>
    </xf>
    <xf numFmtId="167" fontId="5" fillId="0" borderId="115" xfId="0" applyNumberFormat="1" applyFont="1" applyFill="1" applyBorder="1" applyAlignment="1">
      <alignment horizontal="right"/>
    </xf>
    <xf numFmtId="0" fontId="69" fillId="27" borderId="62" xfId="0" applyFont="1" applyFill="1" applyBorder="1" applyAlignment="1">
      <alignment horizontal="center"/>
    </xf>
    <xf numFmtId="167" fontId="5" fillId="0" borderId="118" xfId="0" applyNumberFormat="1" applyFont="1" applyFill="1" applyBorder="1"/>
    <xf numFmtId="167" fontId="5" fillId="0" borderId="98" xfId="0" applyNumberFormat="1" applyFont="1" applyFill="1" applyBorder="1" applyAlignment="1">
      <alignment horizontal="right"/>
    </xf>
    <xf numFmtId="3" fontId="4" fillId="0" borderId="68" xfId="0" applyNumberFormat="1" applyFont="1" applyBorder="1" applyAlignment="1">
      <alignment horizontal="right"/>
    </xf>
    <xf numFmtId="3" fontId="4" fillId="0" borderId="76" xfId="0" applyNumberFormat="1" applyFont="1" applyBorder="1" applyAlignment="1">
      <alignment horizontal="right"/>
    </xf>
    <xf numFmtId="0" fontId="83" fillId="0" borderId="0" xfId="0" applyFont="1" applyFill="1" applyAlignment="1">
      <alignment vertical="center" readingOrder="2"/>
    </xf>
    <xf numFmtId="0" fontId="0" fillId="0" borderId="0" xfId="0" applyAlignment="1">
      <alignment vertical="center"/>
    </xf>
    <xf numFmtId="0" fontId="36" fillId="0" borderId="0" xfId="0" applyFont="1" applyAlignment="1">
      <alignment vertical="center"/>
    </xf>
    <xf numFmtId="0" fontId="35" fillId="0" borderId="0" xfId="0" applyFont="1" applyAlignment="1">
      <alignment vertical="center"/>
    </xf>
    <xf numFmtId="0" fontId="14" fillId="0" borderId="0" xfId="0" applyFont="1" applyAlignment="1"/>
    <xf numFmtId="0" fontId="14" fillId="0" borderId="116" xfId="0" applyFont="1" applyBorder="1" applyAlignment="1"/>
    <xf numFmtId="3" fontId="14" fillId="0" borderId="0" xfId="0" applyNumberFormat="1" applyFont="1" applyAlignment="1"/>
    <xf numFmtId="3" fontId="14" fillId="0" borderId="116" xfId="0" applyNumberFormat="1" applyFont="1" applyBorder="1" applyAlignment="1"/>
    <xf numFmtId="0" fontId="76" fillId="0" borderId="0" xfId="0" applyFont="1" applyFill="1" applyBorder="1" applyAlignment="1">
      <alignment horizontal="right" vertical="center" wrapText="1" readingOrder="2"/>
    </xf>
    <xf numFmtId="0" fontId="79" fillId="0" borderId="0" xfId="0" applyFont="1" applyFill="1" applyBorder="1" applyAlignment="1">
      <alignment vertical="center" wrapText="1"/>
    </xf>
    <xf numFmtId="0" fontId="72" fillId="0" borderId="0" xfId="0" applyFont="1" applyFill="1" applyBorder="1" applyAlignment="1">
      <alignment horizontal="right" vertical="center" wrapText="1"/>
    </xf>
    <xf numFmtId="0" fontId="1" fillId="0" borderId="0" xfId="81" applyFont="1" applyAlignment="1">
      <alignment horizontal="right" readingOrder="2"/>
    </xf>
    <xf numFmtId="0" fontId="69" fillId="27" borderId="69" xfId="0" applyFont="1" applyFill="1" applyBorder="1" applyAlignment="1">
      <alignment horizontal="center" vertical="center"/>
    </xf>
    <xf numFmtId="0" fontId="69" fillId="27" borderId="45" xfId="0" applyFont="1" applyFill="1" applyBorder="1" applyAlignment="1">
      <alignment horizontal="center"/>
    </xf>
    <xf numFmtId="0" fontId="69" fillId="27" borderId="119" xfId="0" applyFont="1" applyFill="1" applyBorder="1" applyAlignment="1">
      <alignment horizontal="center"/>
    </xf>
    <xf numFmtId="0" fontId="69" fillId="27" borderId="117" xfId="0" applyFont="1" applyFill="1" applyBorder="1" applyAlignment="1">
      <alignment horizontal="center"/>
    </xf>
    <xf numFmtId="0" fontId="69" fillId="27" borderId="82" xfId="0" applyFont="1" applyFill="1" applyBorder="1" applyAlignment="1">
      <alignment horizontal="center"/>
    </xf>
    <xf numFmtId="0" fontId="69" fillId="27" borderId="70" xfId="0" applyFont="1" applyFill="1" applyBorder="1" applyAlignment="1">
      <alignment horizontal="center" vertical="center"/>
    </xf>
    <xf numFmtId="3" fontId="95" fillId="31" borderId="114" xfId="0" applyNumberFormat="1" applyFont="1" applyFill="1" applyBorder="1" applyAlignment="1">
      <alignment horizontal="center" vertical="center" wrapText="1"/>
    </xf>
    <xf numFmtId="3" fontId="95" fillId="31" borderId="120"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3" fontId="11" fillId="0" borderId="49" xfId="0" applyNumberFormat="1" applyFont="1" applyFill="1" applyBorder="1" applyAlignment="1">
      <alignment horizontal="right" vertical="center"/>
    </xf>
    <xf numFmtId="3" fontId="11" fillId="0" borderId="111" xfId="0" applyNumberFormat="1" applyFont="1" applyFill="1" applyBorder="1" applyAlignment="1">
      <alignment horizontal="right" vertical="center"/>
    </xf>
    <xf numFmtId="3" fontId="11" fillId="0" borderId="4" xfId="0" applyNumberFormat="1" applyFont="1" applyFill="1" applyBorder="1" applyAlignment="1">
      <alignment horizontal="center" vertical="center"/>
    </xf>
    <xf numFmtId="169" fontId="96" fillId="0" borderId="111" xfId="77" applyNumberFormat="1" applyFont="1" applyBorder="1"/>
    <xf numFmtId="3" fontId="76" fillId="0" borderId="121" xfId="0" applyNumberFormat="1" applyFont="1" applyFill="1" applyBorder="1" applyAlignment="1">
      <alignment horizontal="center" vertical="center"/>
    </xf>
    <xf numFmtId="3" fontId="11" fillId="0" borderId="43" xfId="0" applyNumberFormat="1" applyFont="1" applyFill="1" applyBorder="1" applyAlignment="1">
      <alignment horizontal="center" vertical="center"/>
    </xf>
    <xf numFmtId="3" fontId="76" fillId="0" borderId="43" xfId="0" applyNumberFormat="1" applyFont="1" applyFill="1" applyBorder="1" applyAlignment="1">
      <alignment horizontal="center" vertical="center"/>
    </xf>
    <xf numFmtId="169" fontId="96" fillId="0" borderId="98" xfId="77" applyNumberFormat="1" applyFont="1" applyBorder="1"/>
    <xf numFmtId="0" fontId="97" fillId="0" borderId="0" xfId="81" applyFont="1"/>
    <xf numFmtId="0" fontId="72" fillId="0" borderId="0" xfId="0" applyFont="1"/>
    <xf numFmtId="0" fontId="5" fillId="0" borderId="0" xfId="81" applyFont="1"/>
    <xf numFmtId="0" fontId="5" fillId="0" borderId="0" xfId="81" applyFont="1" applyAlignment="1">
      <alignment horizontal="right"/>
    </xf>
    <xf numFmtId="0" fontId="12" fillId="0" borderId="0" xfId="65" applyAlignment="1">
      <alignment horizontal="right"/>
    </xf>
    <xf numFmtId="0" fontId="12" fillId="0" borderId="0" xfId="65"/>
    <xf numFmtId="0" fontId="77" fillId="27" borderId="67" xfId="65" applyFont="1" applyFill="1" applyBorder="1" applyAlignment="1">
      <alignment horizontal="center" vertical="center"/>
    </xf>
    <xf numFmtId="0" fontId="77" fillId="27" borderId="79" xfId="65" applyFont="1" applyFill="1" applyBorder="1" applyAlignment="1">
      <alignment horizontal="center" vertical="center"/>
    </xf>
    <xf numFmtId="166" fontId="76" fillId="0" borderId="69" xfId="65" applyNumberFormat="1" applyFont="1" applyFill="1" applyBorder="1" applyAlignment="1">
      <alignment horizontal="center"/>
    </xf>
    <xf numFmtId="166" fontId="76" fillId="0" borderId="46" xfId="65" applyNumberFormat="1" applyFont="1" applyFill="1" applyBorder="1" applyAlignment="1">
      <alignment horizontal="center"/>
    </xf>
    <xf numFmtId="166" fontId="76" fillId="0" borderId="49" xfId="65" applyNumberFormat="1" applyFont="1" applyFill="1" applyBorder="1" applyAlignment="1">
      <alignment horizontal="center"/>
    </xf>
    <xf numFmtId="0" fontId="77" fillId="27" borderId="57" xfId="65" applyFont="1" applyFill="1" applyBorder="1" applyAlignment="1">
      <alignment horizontal="center" vertical="center"/>
    </xf>
    <xf numFmtId="166" fontId="76" fillId="0" borderId="110" xfId="65" applyNumberFormat="1" applyFont="1" applyFill="1" applyBorder="1" applyAlignment="1">
      <alignment horizontal="center"/>
    </xf>
    <xf numFmtId="166" fontId="76" fillId="0" borderId="0" xfId="65" applyNumberFormat="1" applyFont="1" applyFill="1" applyBorder="1" applyAlignment="1">
      <alignment horizontal="center"/>
    </xf>
    <xf numFmtId="166" fontId="76" fillId="0" borderId="111" xfId="65" applyNumberFormat="1" applyFont="1" applyFill="1" applyBorder="1" applyAlignment="1">
      <alignment horizontal="center"/>
    </xf>
    <xf numFmtId="166" fontId="1" fillId="0" borderId="0" xfId="81" applyNumberFormat="1"/>
    <xf numFmtId="166" fontId="98" fillId="0" borderId="0" xfId="81" applyNumberFormat="1" applyFont="1" applyAlignment="1">
      <alignment horizontal="center"/>
    </xf>
    <xf numFmtId="166" fontId="99" fillId="0" borderId="0" xfId="65" applyNumberFormat="1" applyFont="1" applyFill="1" applyBorder="1" applyAlignment="1">
      <alignment horizontal="center"/>
    </xf>
    <xf numFmtId="166" fontId="99" fillId="0" borderId="111" xfId="65" applyNumberFormat="1" applyFont="1" applyFill="1" applyBorder="1" applyAlignment="1">
      <alignment horizontal="center"/>
    </xf>
    <xf numFmtId="0" fontId="77" fillId="27" borderId="62" xfId="65" applyFont="1" applyFill="1" applyBorder="1" applyAlignment="1">
      <alignment horizontal="center" vertical="center"/>
    </xf>
    <xf numFmtId="166" fontId="76" fillId="0" borderId="70" xfId="65" applyNumberFormat="1" applyFont="1" applyFill="1" applyBorder="1" applyAlignment="1">
      <alignment horizontal="center"/>
    </xf>
    <xf numFmtId="166" fontId="76" fillId="0" borderId="43" xfId="65" applyNumberFormat="1" applyFont="1" applyFill="1" applyBorder="1" applyAlignment="1">
      <alignment horizontal="center"/>
    </xf>
    <xf numFmtId="166" fontId="76" fillId="0" borderId="98" xfId="65" applyNumberFormat="1" applyFont="1" applyFill="1" applyBorder="1" applyAlignment="1">
      <alignment horizontal="center"/>
    </xf>
    <xf numFmtId="0" fontId="13" fillId="0" borderId="0" xfId="81" applyFont="1" applyAlignment="1">
      <alignment horizontal="right"/>
    </xf>
    <xf numFmtId="0" fontId="1" fillId="0" borderId="0" xfId="81" applyAlignment="1">
      <alignment horizontal="right"/>
    </xf>
    <xf numFmtId="0" fontId="14" fillId="0" borderId="0" xfId="81" applyFont="1" applyAlignment="1">
      <alignment horizontal="right"/>
    </xf>
    <xf numFmtId="0" fontId="14" fillId="0" borderId="0" xfId="81" applyFont="1" applyBorder="1" applyAlignment="1">
      <alignment horizontal="right"/>
    </xf>
    <xf numFmtId="2" fontId="35" fillId="0" borderId="0" xfId="65" applyNumberFormat="1" applyFont="1" applyFill="1" applyBorder="1" applyAlignment="1">
      <alignment horizontal="right" vertical="center" wrapText="1" readingOrder="2"/>
    </xf>
    <xf numFmtId="0" fontId="4" fillId="0" borderId="0" xfId="82" applyFont="1"/>
    <xf numFmtId="0" fontId="1" fillId="0" borderId="0" xfId="82"/>
    <xf numFmtId="0" fontId="4" fillId="0" borderId="0" xfId="82" applyFont="1" applyAlignment="1">
      <alignment horizontal="left"/>
    </xf>
    <xf numFmtId="0" fontId="5" fillId="0" borderId="0" xfId="82" applyFont="1" applyAlignment="1">
      <alignment horizontal="right"/>
    </xf>
    <xf numFmtId="0" fontId="100" fillId="0" borderId="0" xfId="82" applyFont="1"/>
    <xf numFmtId="0" fontId="1" fillId="0" borderId="0" xfId="82" applyAlignment="1">
      <alignment horizontal="right"/>
    </xf>
    <xf numFmtId="0" fontId="35" fillId="0" borderId="0" xfId="82" applyFont="1" applyFill="1" applyBorder="1" applyAlignment="1"/>
    <xf numFmtId="0" fontId="77" fillId="27" borderId="79" xfId="82" applyFont="1" applyFill="1" applyBorder="1" applyAlignment="1">
      <alignment horizontal="center" vertical="center"/>
    </xf>
    <xf numFmtId="3" fontId="6" fillId="0" borderId="2" xfId="82" applyNumberFormat="1" applyFont="1" applyFill="1" applyBorder="1" applyAlignment="1">
      <alignment horizontal="center" vertical="center"/>
    </xf>
    <xf numFmtId="167" fontId="6" fillId="0" borderId="2" xfId="82" applyNumberFormat="1" applyFont="1" applyFill="1" applyBorder="1" applyAlignment="1">
      <alignment horizontal="center" vertical="center"/>
    </xf>
    <xf numFmtId="3" fontId="6" fillId="0" borderId="111" xfId="82" applyNumberFormat="1" applyFont="1" applyFill="1" applyBorder="1" applyAlignment="1">
      <alignment horizontal="center" vertical="center"/>
    </xf>
    <xf numFmtId="0" fontId="77" fillId="27" borderId="57" xfId="82" applyFont="1" applyFill="1" applyBorder="1" applyAlignment="1">
      <alignment horizontal="center" vertical="center"/>
    </xf>
    <xf numFmtId="167" fontId="6" fillId="0" borderId="116" xfId="82" applyNumberFormat="1" applyFont="1" applyFill="1" applyBorder="1" applyAlignment="1">
      <alignment horizontal="center" vertical="center"/>
    </xf>
    <xf numFmtId="3" fontId="6" fillId="0" borderId="116" xfId="82" applyNumberFormat="1" applyFont="1" applyFill="1" applyBorder="1" applyAlignment="1">
      <alignment horizontal="center" vertical="center"/>
    </xf>
    <xf numFmtId="3" fontId="6" fillId="0" borderId="115" xfId="82" applyNumberFormat="1" applyFont="1" applyFill="1" applyBorder="1" applyAlignment="1">
      <alignment horizontal="center" vertical="center"/>
    </xf>
    <xf numFmtId="3" fontId="6" fillId="0" borderId="0" xfId="82" applyNumberFormat="1" applyFont="1" applyFill="1" applyBorder="1" applyAlignment="1">
      <alignment horizontal="center" vertical="center"/>
    </xf>
    <xf numFmtId="3" fontId="6" fillId="0" borderId="4" xfId="82" applyNumberFormat="1" applyFont="1" applyFill="1" applyBorder="1" applyAlignment="1">
      <alignment horizontal="center" vertical="center"/>
    </xf>
    <xf numFmtId="0" fontId="77" fillId="27" borderId="74" xfId="82" applyFont="1" applyFill="1" applyBorder="1" applyAlignment="1">
      <alignment horizontal="center" vertical="center"/>
    </xf>
    <xf numFmtId="0" fontId="77" fillId="27" borderId="50" xfId="82" applyFont="1" applyFill="1" applyBorder="1" applyAlignment="1">
      <alignment horizontal="center" vertical="center"/>
    </xf>
    <xf numFmtId="3" fontId="6" fillId="0" borderId="43" xfId="82" applyNumberFormat="1" applyFont="1" applyFill="1" applyBorder="1" applyAlignment="1">
      <alignment horizontal="center" vertical="center"/>
    </xf>
    <xf numFmtId="3" fontId="6" fillId="0" borderId="104" xfId="82" applyNumberFormat="1" applyFont="1" applyFill="1" applyBorder="1" applyAlignment="1">
      <alignment horizontal="center" vertical="center"/>
    </xf>
    <xf numFmtId="3" fontId="6" fillId="0" borderId="101" xfId="82" applyNumberFormat="1" applyFont="1" applyFill="1" applyBorder="1" applyAlignment="1">
      <alignment horizontal="center" vertical="center"/>
    </xf>
    <xf numFmtId="3" fontId="85" fillId="0" borderId="0" xfId="82" applyNumberFormat="1" applyFont="1"/>
    <xf numFmtId="3" fontId="1" fillId="0" borderId="0" xfId="82" applyNumberFormat="1"/>
    <xf numFmtId="0" fontId="14" fillId="0" borderId="0" xfId="82" applyFont="1"/>
    <xf numFmtId="0" fontId="40" fillId="0" borderId="0" xfId="82" applyFont="1" applyAlignment="1">
      <alignment horizontal="right" readingOrder="2"/>
    </xf>
    <xf numFmtId="0" fontId="72" fillId="0" borderId="0" xfId="0" applyFont="1" applyFill="1" applyBorder="1" applyAlignment="1">
      <alignment horizontal="right" vertical="center" wrapText="1" readingOrder="2"/>
    </xf>
    <xf numFmtId="0" fontId="97" fillId="0" borderId="0" xfId="82" applyFont="1" applyAlignment="1">
      <alignment horizontal="right"/>
    </xf>
    <xf numFmtId="166" fontId="11" fillId="0" borderId="12" xfId="0" applyNumberFormat="1" applyFont="1" applyFill="1" applyBorder="1"/>
    <xf numFmtId="3" fontId="76" fillId="0" borderId="47" xfId="0" applyNumberFormat="1" applyFont="1" applyFill="1" applyBorder="1"/>
    <xf numFmtId="166" fontId="11" fillId="0" borderId="14" xfId="0" applyNumberFormat="1" applyFont="1" applyFill="1" applyBorder="1"/>
    <xf numFmtId="3" fontId="76" fillId="0" borderId="122" xfId="0" applyNumberFormat="1" applyFont="1" applyFill="1" applyBorder="1"/>
    <xf numFmtId="166" fontId="11" fillId="0" borderId="4" xfId="0" applyNumberFormat="1" applyFont="1" applyFill="1" applyBorder="1"/>
    <xf numFmtId="3" fontId="76" fillId="0" borderId="2" xfId="0" applyNumberFormat="1" applyFont="1" applyFill="1" applyBorder="1"/>
    <xf numFmtId="166" fontId="11" fillId="0" borderId="0" xfId="0" applyNumberFormat="1" applyFont="1" applyFill="1" applyBorder="1"/>
    <xf numFmtId="3" fontId="76" fillId="0" borderId="111" xfId="0" applyNumberFormat="1" applyFont="1" applyFill="1" applyBorder="1"/>
    <xf numFmtId="3" fontId="11" fillId="0" borderId="2" xfId="0" applyNumberFormat="1" applyFont="1" applyFill="1" applyBorder="1" applyAlignment="1">
      <alignment horizontal="right"/>
    </xf>
    <xf numFmtId="3" fontId="11" fillId="0" borderId="111" xfId="0" applyNumberFormat="1" applyFont="1" applyFill="1" applyBorder="1" applyAlignment="1">
      <alignment horizontal="right"/>
    </xf>
    <xf numFmtId="166" fontId="11" fillId="0" borderId="4" xfId="0" applyNumberFormat="1" applyFont="1" applyFill="1" applyBorder="1" applyAlignment="1">
      <alignment horizontal="right"/>
    </xf>
    <xf numFmtId="166" fontId="11" fillId="0" borderId="0" xfId="0" applyNumberFormat="1" applyFont="1" applyFill="1" applyBorder="1" applyAlignment="1">
      <alignment horizontal="right"/>
    </xf>
    <xf numFmtId="0" fontId="77" fillId="27" borderId="62" xfId="82" applyFont="1" applyFill="1" applyBorder="1" applyAlignment="1">
      <alignment horizontal="center" vertical="center"/>
    </xf>
    <xf numFmtId="166" fontId="76" fillId="0" borderId="121" xfId="0" applyNumberFormat="1" applyFont="1" applyFill="1" applyBorder="1" applyAlignment="1">
      <alignment horizontal="right" vertical="center"/>
    </xf>
    <xf numFmtId="3" fontId="76" fillId="0" borderId="118" xfId="0" applyNumberFormat="1" applyFont="1" applyFill="1" applyBorder="1" applyAlignment="1">
      <alignment horizontal="right" vertical="center"/>
    </xf>
    <xf numFmtId="166" fontId="76" fillId="0" borderId="43" xfId="0" applyNumberFormat="1" applyFont="1" applyFill="1" applyBorder="1" applyAlignment="1">
      <alignment horizontal="right" vertical="center"/>
    </xf>
    <xf numFmtId="3" fontId="76" fillId="0" borderId="98" xfId="0" applyNumberFormat="1" applyFont="1" applyFill="1" applyBorder="1" applyAlignment="1">
      <alignment horizontal="right" vertical="center"/>
    </xf>
    <xf numFmtId="0" fontId="11" fillId="0" borderId="43" xfId="0" applyFont="1" applyBorder="1" applyAlignment="1">
      <alignment horizontal="right"/>
    </xf>
    <xf numFmtId="0" fontId="82" fillId="27" borderId="77" xfId="0" applyFont="1" applyFill="1" applyBorder="1" applyAlignment="1">
      <alignment horizontal="center" vertical="center"/>
    </xf>
    <xf numFmtId="0" fontId="82" fillId="27" borderId="76" xfId="0" applyFont="1" applyFill="1" applyBorder="1" applyAlignment="1">
      <alignment horizontal="center" vertical="center" wrapText="1"/>
    </xf>
    <xf numFmtId="0" fontId="82" fillId="27" borderId="89" xfId="0" applyFont="1" applyFill="1" applyBorder="1" applyAlignment="1">
      <alignment horizontal="center" vertical="center" wrapText="1"/>
    </xf>
    <xf numFmtId="0" fontId="82" fillId="27" borderId="68" xfId="0" applyFont="1" applyFill="1" applyBorder="1" applyAlignment="1">
      <alignment horizontal="center" vertical="center" wrapText="1"/>
    </xf>
    <xf numFmtId="0" fontId="82" fillId="27" borderId="99" xfId="0" applyFont="1" applyFill="1" applyBorder="1" applyAlignment="1">
      <alignment horizontal="center" vertical="center" wrapText="1"/>
    </xf>
    <xf numFmtId="3" fontId="14" fillId="0" borderId="123" xfId="0" applyNumberFormat="1" applyFont="1" applyBorder="1"/>
    <xf numFmtId="3" fontId="14" fillId="0" borderId="0" xfId="0" applyNumberFormat="1" applyFont="1" applyBorder="1"/>
    <xf numFmtId="3" fontId="14" fillId="0" borderId="111" xfId="0" applyNumberFormat="1" applyFont="1" applyBorder="1" applyAlignment="1">
      <alignment horizontal="right"/>
    </xf>
    <xf numFmtId="3" fontId="11" fillId="0" borderId="124" xfId="0" applyNumberFormat="1" applyFont="1" applyBorder="1"/>
    <xf numFmtId="3" fontId="11" fillId="0" borderId="0" xfId="0" applyNumberFormat="1" applyFont="1" applyBorder="1"/>
    <xf numFmtId="3" fontId="11" fillId="0" borderId="0" xfId="0" applyNumberFormat="1" applyFont="1" applyBorder="1" applyAlignment="1">
      <alignment horizontal="right"/>
    </xf>
    <xf numFmtId="3" fontId="11" fillId="0" borderId="111" xfId="0" applyNumberFormat="1" applyFont="1" applyBorder="1"/>
    <xf numFmtId="3" fontId="11" fillId="0" borderId="0" xfId="0" applyNumberFormat="1" applyFont="1" applyFill="1" applyBorder="1"/>
    <xf numFmtId="3" fontId="11" fillId="0" borderId="124" xfId="0" applyNumberFormat="1" applyFont="1" applyFill="1" applyBorder="1"/>
    <xf numFmtId="3" fontId="11" fillId="0" borderId="111" xfId="0" applyNumberFormat="1" applyFont="1" applyFill="1" applyBorder="1"/>
    <xf numFmtId="3" fontId="56" fillId="0" borderId="0" xfId="0" applyNumberFormat="1" applyFont="1" applyFill="1" applyBorder="1" applyAlignment="1" applyProtection="1">
      <alignment horizontal="right" vertical="center"/>
    </xf>
    <xf numFmtId="0" fontId="69" fillId="27" borderId="74" xfId="0" applyFont="1" applyFill="1" applyBorder="1" applyAlignment="1">
      <alignment horizontal="center"/>
    </xf>
    <xf numFmtId="0" fontId="69" fillId="27" borderId="50" xfId="0" applyFont="1" applyFill="1" applyBorder="1" applyAlignment="1">
      <alignment horizontal="center"/>
    </xf>
    <xf numFmtId="3" fontId="11" fillId="0" borderId="108" xfId="0" applyNumberFormat="1" applyFont="1" applyFill="1" applyBorder="1"/>
    <xf numFmtId="3" fontId="11" fillId="0" borderId="43" xfId="0" applyNumberFormat="1" applyFont="1" applyFill="1" applyBorder="1"/>
    <xf numFmtId="3" fontId="11" fillId="0" borderId="98" xfId="0" applyNumberFormat="1" applyFont="1" applyFill="1" applyBorder="1"/>
    <xf numFmtId="0" fontId="10" fillId="0" borderId="0" xfId="0" applyFont="1"/>
    <xf numFmtId="0" fontId="11" fillId="0" borderId="0" xfId="0" applyFont="1"/>
    <xf numFmtId="0" fontId="39" fillId="0" borderId="0" xfId="81" applyFont="1"/>
    <xf numFmtId="0" fontId="11" fillId="0" borderId="0" xfId="0" applyFont="1" applyFill="1" applyBorder="1" applyAlignment="1"/>
    <xf numFmtId="0" fontId="11" fillId="0" borderId="0" xfId="0" applyFont="1" applyBorder="1"/>
    <xf numFmtId="0" fontId="101" fillId="0" borderId="0" xfId="81" applyFont="1"/>
    <xf numFmtId="0" fontId="101" fillId="0" borderId="0" xfId="81" applyFont="1" applyAlignment="1">
      <alignment horizontal="right" readingOrder="2"/>
    </xf>
    <xf numFmtId="0" fontId="11" fillId="0" borderId="0" xfId="0" applyFont="1" applyAlignment="1">
      <alignment horizontal="right" readingOrder="2"/>
    </xf>
    <xf numFmtId="0" fontId="11" fillId="0" borderId="0" xfId="0" applyFont="1" applyBorder="1" applyAlignment="1">
      <alignment horizontal="right" wrapText="1" readingOrder="2"/>
    </xf>
    <xf numFmtId="0" fontId="14" fillId="0" borderId="0" xfId="82" applyFont="1" applyAlignment="1">
      <alignment horizontal="right"/>
    </xf>
    <xf numFmtId="0" fontId="96" fillId="0" borderId="43" xfId="82" applyFont="1" applyBorder="1" applyAlignment="1">
      <alignment horizontal="right" readingOrder="2"/>
    </xf>
    <xf numFmtId="0" fontId="82" fillId="27" borderId="77" xfId="0" applyFont="1" applyFill="1" applyBorder="1" applyAlignment="1">
      <alignment horizontal="center" vertical="center" wrapText="1"/>
    </xf>
    <xf numFmtId="3" fontId="71" fillId="0" borderId="110" xfId="82" applyNumberFormat="1" applyFont="1" applyFill="1" applyBorder="1" applyAlignment="1">
      <alignment horizontal="right"/>
    </xf>
    <xf numFmtId="3" fontId="71" fillId="0" borderId="0" xfId="82" applyNumberFormat="1" applyFont="1" applyFill="1" applyBorder="1" applyAlignment="1">
      <alignment horizontal="right" vertical="center"/>
    </xf>
    <xf numFmtId="0" fontId="1" fillId="0" borderId="111" xfId="82" applyBorder="1" applyAlignment="1">
      <alignment horizontal="right"/>
    </xf>
    <xf numFmtId="3" fontId="1" fillId="0" borderId="111" xfId="82" applyNumberFormat="1" applyBorder="1"/>
    <xf numFmtId="3" fontId="97" fillId="0" borderId="110" xfId="82" applyNumberFormat="1" applyFont="1" applyBorder="1"/>
    <xf numFmtId="3" fontId="102" fillId="0" borderId="70" xfId="82" applyNumberFormat="1" applyFont="1" applyFill="1" applyBorder="1" applyAlignment="1">
      <alignment horizontal="right"/>
    </xf>
    <xf numFmtId="3" fontId="71" fillId="0" borderId="43" xfId="82" applyNumberFormat="1" applyFont="1" applyFill="1" applyBorder="1" applyAlignment="1">
      <alignment horizontal="right" vertical="center"/>
    </xf>
    <xf numFmtId="3" fontId="1" fillId="0" borderId="98" xfId="82" applyNumberFormat="1" applyBorder="1"/>
    <xf numFmtId="0" fontId="77" fillId="27" borderId="47" xfId="0" applyFont="1" applyFill="1" applyBorder="1" applyAlignment="1">
      <alignment horizontal="center" vertical="center"/>
    </xf>
    <xf numFmtId="0" fontId="72" fillId="27" borderId="89" xfId="0" applyFont="1" applyFill="1" applyBorder="1" applyAlignment="1">
      <alignment horizontal="center" vertical="center"/>
    </xf>
    <xf numFmtId="0" fontId="85" fillId="0" borderId="0" xfId="82" applyFont="1"/>
    <xf numFmtId="0" fontId="103" fillId="0" borderId="43" xfId="82" applyFont="1" applyBorder="1" applyAlignment="1">
      <alignment horizontal="right"/>
    </xf>
    <xf numFmtId="0" fontId="77" fillId="27" borderId="77" xfId="0" applyFont="1" applyFill="1" applyBorder="1" applyAlignment="1">
      <alignment horizontal="center" vertical="center"/>
    </xf>
    <xf numFmtId="0" fontId="77" fillId="27" borderId="78" xfId="0" applyFont="1" applyFill="1" applyBorder="1" applyAlignment="1">
      <alignment horizontal="center" vertical="center"/>
    </xf>
    <xf numFmtId="0" fontId="77" fillId="27" borderId="65" xfId="0" applyFont="1" applyFill="1" applyBorder="1" applyAlignment="1">
      <alignment horizontal="center" vertical="center"/>
    </xf>
    <xf numFmtId="0" fontId="77" fillId="27" borderId="66" xfId="0" applyFont="1" applyFill="1" applyBorder="1" applyAlignment="1">
      <alignment horizontal="center" vertical="center" wrapText="1"/>
    </xf>
    <xf numFmtId="0" fontId="77" fillId="27" borderId="53" xfId="0" applyFont="1" applyFill="1" applyBorder="1" applyAlignment="1">
      <alignment horizontal="center" vertical="center"/>
    </xf>
    <xf numFmtId="3" fontId="71" fillId="0" borderId="110" xfId="0" applyNumberFormat="1" applyFont="1" applyFill="1" applyBorder="1" applyAlignment="1">
      <alignment horizontal="right" vertical="center"/>
    </xf>
    <xf numFmtId="3" fontId="71" fillId="0" borderId="0" xfId="0" applyNumberFormat="1" applyFont="1" applyFill="1" applyBorder="1" applyAlignment="1">
      <alignment horizontal="right" vertical="center"/>
    </xf>
    <xf numFmtId="3" fontId="71" fillId="0" borderId="111" xfId="0" applyNumberFormat="1" applyFont="1" applyFill="1" applyBorder="1" applyAlignment="1">
      <alignment horizontal="right" vertical="center"/>
    </xf>
    <xf numFmtId="0" fontId="77" fillId="27" borderId="57" xfId="0" applyFont="1" applyFill="1" applyBorder="1" applyAlignment="1">
      <alignment horizontal="center" vertical="center"/>
    </xf>
    <xf numFmtId="3" fontId="5" fillId="0" borderId="110" xfId="0" applyNumberFormat="1" applyFont="1" applyBorder="1" applyAlignment="1">
      <alignment horizontal="right"/>
    </xf>
    <xf numFmtId="0" fontId="77" fillId="27" borderId="125" xfId="0" applyFont="1" applyFill="1" applyBorder="1" applyAlignment="1">
      <alignment horizontal="center" vertical="center"/>
    </xf>
    <xf numFmtId="3" fontId="71" fillId="0" borderId="109" xfId="0" applyNumberFormat="1" applyFont="1" applyFill="1" applyBorder="1" applyAlignment="1">
      <alignment horizontal="right" vertical="center"/>
    </xf>
    <xf numFmtId="3" fontId="71" fillId="0" borderId="5" xfId="0" applyNumberFormat="1" applyFont="1" applyFill="1" applyBorder="1" applyAlignment="1">
      <alignment horizontal="right" vertical="center"/>
    </xf>
    <xf numFmtId="3" fontId="71" fillId="0" borderId="126" xfId="0" applyNumberFormat="1" applyFont="1" applyFill="1" applyBorder="1" applyAlignment="1">
      <alignment horizontal="right" vertical="center"/>
    </xf>
    <xf numFmtId="0" fontId="39" fillId="0" borderId="0" xfId="0" applyFont="1" applyAlignment="1">
      <alignment horizontal="right"/>
    </xf>
    <xf numFmtId="0" fontId="77" fillId="27" borderId="79" xfId="0" applyFont="1" applyFill="1" applyBorder="1" applyAlignment="1">
      <alignment horizontal="center" vertical="center"/>
    </xf>
    <xf numFmtId="167" fontId="1" fillId="0" borderId="46" xfId="82" applyNumberFormat="1" applyBorder="1" applyAlignment="1">
      <alignment horizontal="center"/>
    </xf>
    <xf numFmtId="167" fontId="1" fillId="0" borderId="49" xfId="82" applyNumberFormat="1" applyBorder="1" applyAlignment="1">
      <alignment horizontal="center"/>
    </xf>
    <xf numFmtId="167" fontId="1" fillId="0" borderId="0" xfId="82" applyNumberFormat="1"/>
    <xf numFmtId="167" fontId="1" fillId="0" borderId="0" xfId="82" applyNumberFormat="1" applyBorder="1" applyAlignment="1">
      <alignment horizontal="center"/>
    </xf>
    <xf numFmtId="167" fontId="1" fillId="0" borderId="111" xfId="82" applyNumberFormat="1" applyBorder="1" applyAlignment="1">
      <alignment horizontal="center"/>
    </xf>
    <xf numFmtId="167" fontId="1" fillId="0" borderId="111" xfId="82" applyNumberFormat="1" applyFill="1" applyBorder="1" applyAlignment="1">
      <alignment horizontal="center"/>
    </xf>
    <xf numFmtId="167" fontId="1" fillId="0" borderId="4" xfId="82" applyNumberFormat="1" applyBorder="1" applyAlignment="1">
      <alignment horizontal="center"/>
    </xf>
    <xf numFmtId="167" fontId="97" fillId="0" borderId="0" xfId="82" applyNumberFormat="1" applyFont="1" applyBorder="1" applyAlignment="1">
      <alignment horizontal="center"/>
    </xf>
    <xf numFmtId="167" fontId="97" fillId="0" borderId="111" xfId="82" applyNumberFormat="1" applyFont="1" applyBorder="1" applyAlignment="1">
      <alignment horizontal="center"/>
    </xf>
    <xf numFmtId="0" fontId="77" fillId="27" borderId="62" xfId="0" applyFont="1" applyFill="1" applyBorder="1" applyAlignment="1">
      <alignment horizontal="center" vertical="center"/>
    </xf>
    <xf numFmtId="167" fontId="97" fillId="0" borderId="121" xfId="82" applyNumberFormat="1" applyFont="1" applyBorder="1" applyAlignment="1">
      <alignment horizontal="center"/>
    </xf>
    <xf numFmtId="167" fontId="97" fillId="0" borderId="43" xfId="82" applyNumberFormat="1" applyFont="1" applyBorder="1" applyAlignment="1">
      <alignment horizontal="center"/>
    </xf>
    <xf numFmtId="167" fontId="97" fillId="0" borderId="98" xfId="82" applyNumberFormat="1" applyFont="1" applyBorder="1" applyAlignment="1">
      <alignment horizontal="center"/>
    </xf>
    <xf numFmtId="0" fontId="77" fillId="0" borderId="0" xfId="0" applyFont="1" applyFill="1" applyBorder="1" applyAlignment="1">
      <alignment vertical="center"/>
    </xf>
    <xf numFmtId="3" fontId="0" fillId="0" borderId="0" xfId="0" applyNumberFormat="1" applyFill="1" applyBorder="1" applyAlignment="1"/>
    <xf numFmtId="0" fontId="11" fillId="0" borderId="0" xfId="81" applyFont="1"/>
    <xf numFmtId="0" fontId="39" fillId="0" borderId="0" xfId="82" applyFont="1"/>
    <xf numFmtId="0" fontId="88" fillId="0" borderId="0" xfId="82" applyFont="1"/>
    <xf numFmtId="0" fontId="14" fillId="0" borderId="0" xfId="82" applyFont="1" applyAlignment="1">
      <alignment horizontal="right" vertical="center" wrapText="1" readingOrder="2"/>
    </xf>
    <xf numFmtId="0" fontId="11" fillId="0" borderId="0" xfId="81" applyFont="1" applyAlignment="1">
      <alignment horizontal="right" readingOrder="2"/>
    </xf>
    <xf numFmtId="0" fontId="0" fillId="0" borderId="0" xfId="81" applyFont="1" applyAlignment="1">
      <alignment horizontal="right" readingOrder="2"/>
    </xf>
    <xf numFmtId="0" fontId="1" fillId="0" borderId="0" xfId="81" applyBorder="1"/>
    <xf numFmtId="0" fontId="97" fillId="0" borderId="0" xfId="81" applyFont="1" applyAlignment="1">
      <alignment horizontal="right" readingOrder="2"/>
    </xf>
    <xf numFmtId="1" fontId="1" fillId="0" borderId="0" xfId="82" applyNumberFormat="1"/>
    <xf numFmtId="0" fontId="69" fillId="27" borderId="127" xfId="82" applyFont="1" applyFill="1" applyBorder="1" applyAlignment="1">
      <alignment horizontal="center" vertical="center"/>
    </xf>
    <xf numFmtId="1" fontId="69" fillId="27" borderId="128" xfId="82" applyNumberFormat="1" applyFont="1" applyFill="1" applyBorder="1" applyAlignment="1">
      <alignment horizontal="center" vertical="center" wrapText="1"/>
    </xf>
    <xf numFmtId="0" fontId="69" fillId="27" borderId="129" xfId="82" applyFont="1" applyFill="1" applyBorder="1" applyAlignment="1">
      <alignment horizontal="center" vertical="center" wrapText="1"/>
    </xf>
    <xf numFmtId="0" fontId="94" fillId="27" borderId="0" xfId="82" applyFont="1" applyFill="1" applyBorder="1" applyAlignment="1">
      <alignment horizontal="center" vertical="center" wrapText="1"/>
    </xf>
    <xf numFmtId="0" fontId="69" fillId="27" borderId="114" xfId="82" applyFont="1" applyFill="1" applyBorder="1" applyAlignment="1">
      <alignment horizontal="center" vertical="center"/>
    </xf>
    <xf numFmtId="1" fontId="69" fillId="27" borderId="104" xfId="82" applyNumberFormat="1" applyFont="1" applyFill="1" applyBorder="1" applyAlignment="1">
      <alignment horizontal="center" vertical="center" wrapText="1"/>
    </xf>
    <xf numFmtId="3" fontId="69" fillId="32" borderId="120" xfId="82" applyNumberFormat="1" applyFont="1" applyFill="1" applyBorder="1" applyAlignment="1">
      <alignment horizontal="center" vertical="center"/>
    </xf>
    <xf numFmtId="0" fontId="69" fillId="32" borderId="120" xfId="82" applyFont="1" applyFill="1" applyBorder="1" applyAlignment="1">
      <alignment horizontal="center" vertical="center"/>
    </xf>
    <xf numFmtId="0" fontId="69" fillId="27" borderId="79" xfId="82" applyFont="1" applyFill="1" applyBorder="1" applyAlignment="1">
      <alignment horizontal="center"/>
    </xf>
    <xf numFmtId="169" fontId="71" fillId="0" borderId="69" xfId="77" applyNumberFormat="1" applyFont="1" applyFill="1" applyBorder="1" applyAlignment="1">
      <alignment horizontal="center" vertical="center"/>
    </xf>
    <xf numFmtId="169" fontId="1" fillId="0" borderId="46" xfId="77" applyNumberFormat="1" applyFont="1" applyBorder="1" applyAlignment="1">
      <alignment horizontal="center"/>
    </xf>
    <xf numFmtId="169" fontId="4" fillId="0" borderId="46" xfId="77" applyNumberFormat="1" applyFont="1" applyBorder="1" applyAlignment="1">
      <alignment horizontal="center"/>
    </xf>
    <xf numFmtId="169" fontId="1" fillId="0" borderId="47" xfId="77" applyNumberFormat="1" applyFont="1" applyBorder="1" applyAlignment="1">
      <alignment horizontal="center"/>
    </xf>
    <xf numFmtId="0" fontId="3" fillId="0" borderId="0" xfId="82" applyFont="1" applyBorder="1" applyAlignment="1">
      <alignment horizontal="center"/>
    </xf>
    <xf numFmtId="0" fontId="69" fillId="27" borderId="57" xfId="82" applyFont="1" applyFill="1" applyBorder="1" applyAlignment="1">
      <alignment horizontal="center"/>
    </xf>
    <xf numFmtId="169" fontId="71" fillId="0" borderId="110" xfId="77" applyNumberFormat="1" applyFont="1" applyFill="1" applyBorder="1" applyAlignment="1">
      <alignment horizontal="center" vertical="center"/>
    </xf>
    <xf numFmtId="169" fontId="1" fillId="0" borderId="0" xfId="77" applyNumberFormat="1" applyFont="1" applyBorder="1" applyAlignment="1">
      <alignment horizontal="center"/>
    </xf>
    <xf numFmtId="169" fontId="4" fillId="0" borderId="0" xfId="77" applyNumberFormat="1" applyFont="1" applyBorder="1" applyAlignment="1">
      <alignment horizontal="center"/>
    </xf>
    <xf numFmtId="169" fontId="1" fillId="0" borderId="2" xfId="77" applyNumberFormat="1" applyFont="1" applyBorder="1" applyAlignment="1">
      <alignment horizontal="center"/>
    </xf>
    <xf numFmtId="169" fontId="76" fillId="0" borderId="110" xfId="77" applyNumberFormat="1" applyFont="1" applyFill="1" applyBorder="1" applyAlignment="1">
      <alignment horizontal="center"/>
    </xf>
    <xf numFmtId="169" fontId="5" fillId="0" borderId="0" xfId="77" applyNumberFormat="1" applyFont="1" applyBorder="1" applyAlignment="1">
      <alignment horizontal="center"/>
    </xf>
    <xf numFmtId="0" fontId="3" fillId="0" borderId="0" xfId="82" applyFont="1" applyFill="1" applyBorder="1" applyAlignment="1">
      <alignment horizontal="center"/>
    </xf>
    <xf numFmtId="169" fontId="5" fillId="0" borderId="110" xfId="77" applyNumberFormat="1" applyFont="1" applyFill="1" applyBorder="1" applyAlignment="1">
      <alignment horizontal="center"/>
    </xf>
    <xf numFmtId="169" fontId="5" fillId="0" borderId="0" xfId="77" applyNumberFormat="1" applyFont="1" applyFill="1" applyBorder="1" applyAlignment="1">
      <alignment horizontal="center"/>
    </xf>
    <xf numFmtId="3" fontId="71" fillId="0" borderId="0" xfId="82" applyNumberFormat="1" applyFont="1" applyFill="1" applyBorder="1" applyAlignment="1">
      <alignment horizontal="center" vertical="center"/>
    </xf>
    <xf numFmtId="3" fontId="1" fillId="0" borderId="0" xfId="81" applyNumberFormat="1" applyBorder="1"/>
    <xf numFmtId="0" fontId="104" fillId="0" borderId="0" xfId="82" applyFont="1" applyFill="1" applyBorder="1" applyAlignment="1">
      <alignment horizontal="center"/>
    </xf>
    <xf numFmtId="169" fontId="7" fillId="0" borderId="0" xfId="77" applyNumberFormat="1" applyFont="1" applyBorder="1" applyAlignment="1">
      <alignment horizontal="center"/>
    </xf>
    <xf numFmtId="169" fontId="97" fillId="0" borderId="0" xfId="77" applyNumberFormat="1" applyFont="1" applyBorder="1" applyAlignment="1">
      <alignment horizontal="center"/>
    </xf>
    <xf numFmtId="169" fontId="97" fillId="0" borderId="2" xfId="77" applyNumberFormat="1" applyFont="1" applyBorder="1" applyAlignment="1">
      <alignment horizontal="center"/>
    </xf>
    <xf numFmtId="3" fontId="1" fillId="0" borderId="0" xfId="82" applyNumberFormat="1" applyBorder="1" applyAlignment="1">
      <alignment horizontal="center"/>
    </xf>
    <xf numFmtId="0" fontId="69" fillId="27" borderId="62" xfId="82" applyFont="1" applyFill="1" applyBorder="1" applyAlignment="1">
      <alignment horizontal="center"/>
    </xf>
    <xf numFmtId="169" fontId="102" fillId="0" borderId="70" xfId="77" applyNumberFormat="1" applyFont="1" applyFill="1" applyBorder="1" applyAlignment="1">
      <alignment horizontal="center" vertical="center"/>
    </xf>
    <xf numFmtId="169" fontId="97" fillId="0" borderId="43" xfId="77" applyNumberFormat="1" applyFont="1" applyFill="1" applyBorder="1" applyAlignment="1">
      <alignment horizontal="center"/>
    </xf>
    <xf numFmtId="169" fontId="7" fillId="0" borderId="43" xfId="77" applyNumberFormat="1" applyFont="1" applyBorder="1" applyAlignment="1">
      <alignment horizontal="center"/>
    </xf>
    <xf numFmtId="169" fontId="97" fillId="0" borderId="118" xfId="77" applyNumberFormat="1" applyFont="1" applyBorder="1" applyAlignment="1">
      <alignment horizontal="center"/>
    </xf>
    <xf numFmtId="0" fontId="1" fillId="0" borderId="0" xfId="81" applyFont="1" applyBorder="1"/>
    <xf numFmtId="0" fontId="69" fillId="27" borderId="65" xfId="82" applyFont="1" applyFill="1" applyBorder="1" applyAlignment="1">
      <alignment horizontal="center"/>
    </xf>
    <xf numFmtId="3" fontId="105" fillId="0" borderId="0" xfId="82" applyNumberFormat="1" applyFont="1" applyFill="1" applyBorder="1" applyAlignment="1">
      <alignment horizontal="center" vertical="center"/>
    </xf>
    <xf numFmtId="169" fontId="4" fillId="0" borderId="68" xfId="77" applyNumberFormat="1" applyFont="1" applyBorder="1" applyAlignment="1"/>
    <xf numFmtId="169" fontId="4" fillId="0" borderId="68" xfId="77" applyNumberFormat="1" applyFont="1" applyFill="1" applyBorder="1" applyAlignment="1"/>
    <xf numFmtId="169" fontId="4" fillId="0" borderId="99" xfId="77" applyNumberFormat="1" applyFont="1" applyBorder="1"/>
    <xf numFmtId="0" fontId="1" fillId="0" borderId="4" xfId="81" applyBorder="1"/>
    <xf numFmtId="0" fontId="37" fillId="0" borderId="0" xfId="82" applyFont="1" applyAlignment="1">
      <alignment horizontal="right"/>
    </xf>
    <xf numFmtId="1" fontId="14" fillId="0" borderId="0" xfId="82" applyNumberFormat="1" applyFont="1" applyAlignment="1">
      <alignment horizontal="right"/>
    </xf>
    <xf numFmtId="0" fontId="96" fillId="0" borderId="0" xfId="81" applyFont="1"/>
    <xf numFmtId="0" fontId="104" fillId="0" borderId="0" xfId="81" applyFont="1" applyBorder="1"/>
    <xf numFmtId="0" fontId="35" fillId="0" borderId="0" xfId="82" applyFont="1" applyAlignment="1">
      <alignment horizontal="right" readingOrder="2"/>
    </xf>
    <xf numFmtId="1" fontId="14" fillId="0" borderId="0" xfId="82" applyNumberFormat="1" applyFont="1" applyAlignment="1">
      <alignment horizontal="right" readingOrder="1"/>
    </xf>
    <xf numFmtId="3" fontId="104" fillId="0" borderId="0" xfId="82" applyNumberFormat="1" applyFont="1" applyFill="1" applyBorder="1" applyAlignment="1">
      <alignment horizontal="center"/>
    </xf>
    <xf numFmtId="1" fontId="14" fillId="0" borderId="0" xfId="82" applyNumberFormat="1" applyFont="1" applyAlignment="1">
      <alignment horizontal="right" readingOrder="2"/>
    </xf>
    <xf numFmtId="0" fontId="14" fillId="0" borderId="0" xfId="81" applyFont="1" applyAlignment="1">
      <alignment horizontal="right" wrapText="1" readingOrder="2"/>
    </xf>
    <xf numFmtId="0" fontId="1" fillId="0" borderId="0" xfId="81" applyFill="1" applyBorder="1"/>
    <xf numFmtId="0" fontId="7" fillId="0" borderId="0" xfId="0" applyFont="1" applyBorder="1"/>
    <xf numFmtId="0" fontId="69" fillId="27" borderId="79" xfId="0" applyFont="1" applyFill="1" applyBorder="1" applyAlignment="1">
      <alignment horizontal="center" vertical="center"/>
    </xf>
    <xf numFmtId="0" fontId="69" fillId="27" borderId="85" xfId="0" applyFont="1" applyFill="1" applyBorder="1" applyAlignment="1">
      <alignment horizontal="center" vertical="center" wrapText="1"/>
    </xf>
    <xf numFmtId="0" fontId="69" fillId="27" borderId="68" xfId="0" applyFont="1" applyFill="1" applyBorder="1" applyAlignment="1">
      <alignment horizontal="center" vertical="center" wrapText="1"/>
    </xf>
    <xf numFmtId="0" fontId="69" fillId="27" borderId="56" xfId="0" applyFont="1" applyFill="1" applyBorder="1" applyAlignment="1">
      <alignment horizontal="center" vertical="center" wrapText="1"/>
    </xf>
    <xf numFmtId="0" fontId="97" fillId="0" borderId="0" xfId="81" applyFont="1" applyFill="1" applyBorder="1"/>
    <xf numFmtId="0" fontId="7" fillId="0" borderId="0" xfId="0" applyFont="1" applyFill="1" applyBorder="1" applyAlignment="1">
      <alignment horizontal="center"/>
    </xf>
    <xf numFmtId="169" fontId="85" fillId="0" borderId="69" xfId="77" applyNumberFormat="1" applyFont="1" applyBorder="1" applyAlignment="1">
      <alignment horizontal="right"/>
    </xf>
    <xf numFmtId="169" fontId="85" fillId="0" borderId="46" xfId="77" applyNumberFormat="1" applyFont="1" applyBorder="1" applyAlignment="1">
      <alignment horizontal="right"/>
    </xf>
    <xf numFmtId="169" fontId="85" fillId="0" borderId="49" xfId="77" applyNumberFormat="1" applyFont="1" applyBorder="1" applyAlignment="1">
      <alignment horizontal="right"/>
    </xf>
    <xf numFmtId="3" fontId="5" fillId="0" borderId="0" xfId="0" applyNumberFormat="1" applyFont="1" applyFill="1" applyBorder="1" applyAlignment="1">
      <alignment horizontal="center"/>
    </xf>
    <xf numFmtId="3" fontId="97" fillId="0" borderId="0" xfId="81" applyNumberFormat="1" applyFont="1" applyFill="1" applyBorder="1"/>
    <xf numFmtId="169" fontId="5" fillId="0" borderId="110" xfId="77" applyNumberFormat="1" applyFont="1" applyFill="1" applyBorder="1" applyAlignment="1">
      <alignment horizontal="right"/>
    </xf>
    <xf numFmtId="169" fontId="5" fillId="0" borderId="0" xfId="77" applyNumberFormat="1" applyFont="1" applyFill="1" applyBorder="1" applyAlignment="1">
      <alignment horizontal="right"/>
    </xf>
    <xf numFmtId="169" fontId="5" fillId="0" borderId="111" xfId="77" applyNumberFormat="1" applyFont="1" applyFill="1" applyBorder="1" applyAlignment="1">
      <alignment horizontal="right"/>
    </xf>
    <xf numFmtId="169" fontId="5" fillId="0" borderId="70" xfId="77" applyNumberFormat="1" applyFont="1" applyFill="1" applyBorder="1" applyAlignment="1">
      <alignment horizontal="right"/>
    </xf>
    <xf numFmtId="169" fontId="5" fillId="0" borderId="43" xfId="77" applyNumberFormat="1" applyFont="1" applyFill="1" applyBorder="1" applyAlignment="1">
      <alignment horizontal="right"/>
    </xf>
    <xf numFmtId="169" fontId="5" fillId="0" borderId="98" xfId="77" applyNumberFormat="1" applyFont="1" applyFill="1" applyBorder="1" applyAlignment="1">
      <alignment horizontal="right"/>
    </xf>
    <xf numFmtId="0" fontId="1" fillId="0" borderId="0" xfId="81" applyFill="1"/>
    <xf numFmtId="0" fontId="72" fillId="27" borderId="78" xfId="0" applyFont="1" applyFill="1" applyBorder="1" applyAlignment="1">
      <alignment horizontal="center" vertical="center"/>
    </xf>
    <xf numFmtId="3" fontId="7" fillId="0" borderId="1" xfId="0" applyNumberFormat="1" applyFont="1" applyFill="1" applyBorder="1" applyAlignment="1">
      <alignment horizontal="center"/>
    </xf>
    <xf numFmtId="3" fontId="5" fillId="0" borderId="0" xfId="0" applyNumberFormat="1" applyFont="1" applyFill="1" applyBorder="1" applyAlignment="1"/>
    <xf numFmtId="0" fontId="10" fillId="0" borderId="0" xfId="0" applyFont="1" applyAlignment="1">
      <alignment horizontal="right"/>
    </xf>
    <xf numFmtId="0" fontId="10" fillId="0" borderId="0" xfId="81" applyFont="1"/>
    <xf numFmtId="0" fontId="4" fillId="0" borderId="0" xfId="0" applyFont="1" applyFill="1" applyBorder="1" applyAlignment="1"/>
    <xf numFmtId="167" fontId="5" fillId="0" borderId="0" xfId="0" applyNumberFormat="1" applyFont="1" applyAlignment="1">
      <alignment horizontal="right"/>
    </xf>
    <xf numFmtId="0" fontId="69" fillId="27" borderId="79" xfId="0" applyFont="1" applyFill="1" applyBorder="1" applyAlignment="1">
      <alignment horizontal="center" vertical="center"/>
    </xf>
    <xf numFmtId="0" fontId="69" fillId="27" borderId="127" xfId="0" applyFont="1" applyFill="1" applyBorder="1" applyAlignment="1">
      <alignment horizontal="center" vertical="center"/>
    </xf>
    <xf numFmtId="0" fontId="69" fillId="27" borderId="128" xfId="0" applyFont="1" applyFill="1" applyBorder="1" applyAlignment="1">
      <alignment horizontal="center" vertical="center" wrapText="1"/>
    </xf>
    <xf numFmtId="0" fontId="69" fillId="27" borderId="62" xfId="0" applyFont="1" applyFill="1" applyBorder="1" applyAlignment="1">
      <alignment horizontal="center" vertical="center"/>
    </xf>
    <xf numFmtId="0" fontId="69" fillId="27" borderId="130" xfId="0" applyFont="1" applyFill="1" applyBorder="1" applyAlignment="1">
      <alignment horizontal="center" vertical="center"/>
    </xf>
    <xf numFmtId="0" fontId="107" fillId="32" borderId="6" xfId="0" applyFont="1" applyFill="1" applyBorder="1" applyAlignment="1">
      <alignment horizontal="center" vertical="center"/>
    </xf>
    <xf numFmtId="0" fontId="108" fillId="32" borderId="7" xfId="0" applyFont="1" applyFill="1" applyBorder="1" applyAlignment="1">
      <alignment horizontal="center" vertical="center"/>
    </xf>
    <xf numFmtId="0" fontId="107" fillId="32" borderId="5" xfId="0" applyFont="1" applyFill="1" applyBorder="1" applyAlignment="1">
      <alignment horizontal="center" vertical="center"/>
    </xf>
    <xf numFmtId="0" fontId="108" fillId="32" borderId="2" xfId="0" applyFont="1" applyFill="1" applyBorder="1" applyAlignment="1">
      <alignment horizontal="center" vertical="center"/>
    </xf>
    <xf numFmtId="0" fontId="69" fillId="27" borderId="53" xfId="0" applyFont="1" applyFill="1" applyBorder="1" applyAlignment="1">
      <alignment horizontal="center" vertical="center"/>
    </xf>
    <xf numFmtId="167" fontId="5" fillId="0" borderId="0" xfId="0" applyNumberFormat="1" applyFont="1" applyBorder="1" applyAlignment="1">
      <alignment horizontal="center"/>
    </xf>
    <xf numFmtId="166" fontId="76" fillId="0" borderId="13" xfId="65" applyNumberFormat="1" applyFont="1" applyFill="1" applyBorder="1" applyAlignment="1">
      <alignment horizontal="center"/>
    </xf>
    <xf numFmtId="166" fontId="76" fillId="0" borderId="2" xfId="65" applyNumberFormat="1" applyFont="1" applyFill="1" applyBorder="1" applyAlignment="1">
      <alignment horizontal="center"/>
    </xf>
    <xf numFmtId="167" fontId="5" fillId="0" borderId="0" xfId="0" applyNumberFormat="1" applyFont="1" applyFill="1" applyBorder="1" applyAlignment="1">
      <alignment horizontal="center"/>
    </xf>
    <xf numFmtId="4" fontId="5" fillId="0" borderId="111" xfId="0" applyNumberFormat="1" applyFont="1" applyFill="1" applyBorder="1" applyAlignment="1">
      <alignment horizontal="center"/>
    </xf>
    <xf numFmtId="4" fontId="5" fillId="0" borderId="111" xfId="0" applyNumberFormat="1" applyFont="1" applyBorder="1" applyAlignment="1">
      <alignment horizontal="center"/>
    </xf>
    <xf numFmtId="167" fontId="5" fillId="0" borderId="43" xfId="0" applyNumberFormat="1" applyFont="1" applyFill="1" applyBorder="1" applyAlignment="1">
      <alignment horizontal="center"/>
    </xf>
    <xf numFmtId="167" fontId="5" fillId="0" borderId="43" xfId="0" applyNumberFormat="1" applyFont="1" applyBorder="1" applyAlignment="1">
      <alignment horizontal="center"/>
    </xf>
    <xf numFmtId="4" fontId="5" fillId="0" borderId="98" xfId="0" applyNumberFormat="1" applyFont="1" applyBorder="1" applyAlignment="1">
      <alignment horizontal="center"/>
    </xf>
    <xf numFmtId="3" fontId="4" fillId="0" borderId="68" xfId="0" applyNumberFormat="1" applyFont="1" applyBorder="1" applyAlignment="1">
      <alignment horizontal="center" vertical="center"/>
    </xf>
    <xf numFmtId="3" fontId="4" fillId="0" borderId="76" xfId="0" applyNumberFormat="1" applyFont="1" applyFill="1" applyBorder="1" applyAlignment="1">
      <alignment horizontal="center" vertical="center"/>
    </xf>
    <xf numFmtId="0" fontId="88" fillId="0" borderId="0" xfId="0" applyFont="1" applyAlignment="1">
      <alignment horizontal="center"/>
    </xf>
    <xf numFmtId="0" fontId="0" fillId="0" borderId="0" xfId="0" applyAlignment="1">
      <alignment horizontal="center"/>
    </xf>
    <xf numFmtId="3" fontId="4" fillId="0" borderId="76" xfId="0" applyNumberFormat="1" applyFont="1" applyFill="1" applyBorder="1" applyAlignment="1">
      <alignment horizontal="center"/>
    </xf>
    <xf numFmtId="3" fontId="0" fillId="0" borderId="0" xfId="0" applyNumberFormat="1" applyAlignment="1">
      <alignment horizontal="right" readingOrder="2"/>
    </xf>
    <xf numFmtId="0" fontId="80" fillId="27" borderId="79" xfId="0" applyFont="1" applyFill="1" applyBorder="1" applyAlignment="1">
      <alignment horizontal="center" vertical="center"/>
    </xf>
    <xf numFmtId="0" fontId="80" fillId="27" borderId="119" xfId="0" applyFont="1" applyFill="1" applyBorder="1" applyAlignment="1">
      <alignment horizontal="center"/>
    </xf>
    <xf numFmtId="0" fontId="80" fillId="27" borderId="129" xfId="0" applyFont="1" applyFill="1" applyBorder="1" applyAlignment="1">
      <alignment horizontal="center"/>
    </xf>
    <xf numFmtId="0" fontId="80" fillId="27" borderId="131" xfId="0" applyFont="1" applyFill="1" applyBorder="1" applyAlignment="1">
      <alignment horizontal="center"/>
    </xf>
    <xf numFmtId="0" fontId="80" fillId="27" borderId="62" xfId="0" applyFont="1" applyFill="1" applyBorder="1" applyAlignment="1">
      <alignment horizontal="center" vertical="center"/>
    </xf>
    <xf numFmtId="0" fontId="80" fillId="32" borderId="83" xfId="0" applyFont="1" applyFill="1" applyBorder="1" applyAlignment="1">
      <alignment horizontal="center" vertical="center"/>
    </xf>
    <xf numFmtId="0" fontId="80" fillId="32" borderId="120" xfId="0" applyFont="1" applyFill="1" applyBorder="1" applyAlignment="1">
      <alignment horizontal="center" vertical="center" wrapText="1"/>
    </xf>
    <xf numFmtId="3" fontId="88" fillId="0" borderId="0" xfId="0" applyNumberFormat="1" applyFont="1" applyBorder="1"/>
    <xf numFmtId="3" fontId="85" fillId="0" borderId="0" xfId="0" applyNumberFormat="1" applyFont="1" applyBorder="1"/>
    <xf numFmtId="166" fontId="76" fillId="0" borderId="0" xfId="65" applyNumberFormat="1" applyFont="1" applyFill="1" applyBorder="1" applyAlignment="1">
      <alignment horizontal="right"/>
    </xf>
    <xf numFmtId="166" fontId="76" fillId="0" borderId="13" xfId="65" applyNumberFormat="1" applyFont="1" applyFill="1" applyBorder="1" applyAlignment="1">
      <alignment horizontal="right"/>
    </xf>
    <xf numFmtId="3" fontId="88" fillId="0" borderId="0" xfId="0" applyNumberFormat="1" applyFont="1" applyFill="1" applyBorder="1" applyAlignment="1">
      <alignment horizontal="right"/>
    </xf>
    <xf numFmtId="3" fontId="85" fillId="0" borderId="0" xfId="0" applyNumberFormat="1" applyFont="1" applyFill="1" applyBorder="1" applyAlignment="1">
      <alignment horizontal="right"/>
    </xf>
    <xf numFmtId="3" fontId="88" fillId="0" borderId="4" xfId="0" applyNumberFormat="1" applyFont="1" applyFill="1" applyBorder="1" applyAlignment="1">
      <alignment horizontal="right"/>
    </xf>
    <xf numFmtId="166" fontId="76" fillId="0" borderId="2" xfId="65" applyNumberFormat="1" applyFont="1" applyFill="1" applyBorder="1" applyAlignment="1">
      <alignment horizontal="right"/>
    </xf>
    <xf numFmtId="3" fontId="88" fillId="0" borderId="4" xfId="0" applyNumberFormat="1" applyFont="1" applyBorder="1"/>
    <xf numFmtId="166" fontId="76" fillId="0" borderId="111" xfId="65" applyNumberFormat="1" applyFont="1" applyFill="1" applyBorder="1" applyAlignment="1">
      <alignment horizontal="right"/>
    </xf>
    <xf numFmtId="3" fontId="85" fillId="0" borderId="111" xfId="0" applyNumberFormat="1" applyFont="1" applyBorder="1"/>
    <xf numFmtId="3" fontId="39" fillId="0" borderId="0" xfId="0" applyNumberFormat="1" applyFont="1" applyBorder="1"/>
    <xf numFmtId="3" fontId="109" fillId="0" borderId="4" xfId="0" applyNumberFormat="1" applyFont="1" applyBorder="1"/>
    <xf numFmtId="3" fontId="39" fillId="0" borderId="111" xfId="0" applyNumberFormat="1" applyFont="1" applyBorder="1"/>
    <xf numFmtId="3" fontId="39" fillId="0" borderId="0" xfId="0" applyNumberFormat="1" applyFont="1" applyFill="1" applyBorder="1" applyAlignment="1">
      <alignment horizontal="right"/>
    </xf>
    <xf numFmtId="3" fontId="39" fillId="0" borderId="111" xfId="0" applyNumberFormat="1" applyFont="1" applyFill="1" applyBorder="1" applyAlignment="1">
      <alignment horizontal="right"/>
    </xf>
    <xf numFmtId="3" fontId="88" fillId="0" borderId="43" xfId="0" applyNumberFormat="1" applyFont="1" applyBorder="1"/>
    <xf numFmtId="3" fontId="39" fillId="0" borderId="43" xfId="0" applyNumberFormat="1" applyFont="1" applyBorder="1"/>
    <xf numFmtId="3" fontId="109" fillId="0" borderId="121" xfId="0" applyNumberFormat="1" applyFont="1" applyBorder="1"/>
    <xf numFmtId="3" fontId="39" fillId="0" borderId="98" xfId="0" applyNumberFormat="1" applyFont="1" applyBorder="1"/>
    <xf numFmtId="0" fontId="110" fillId="0" borderId="0" xfId="81" applyFont="1"/>
    <xf numFmtId="0" fontId="111" fillId="0" borderId="0" xfId="0" applyFont="1" applyFill="1" applyAlignment="1">
      <alignment horizontal="right"/>
    </xf>
    <xf numFmtId="0" fontId="112" fillId="0" borderId="0" xfId="0" applyFont="1" applyFill="1" applyAlignment="1"/>
    <xf numFmtId="0" fontId="90" fillId="0" borderId="0" xfId="0" applyFont="1" applyFill="1"/>
    <xf numFmtId="0" fontId="110" fillId="0" borderId="0" xfId="0" applyFont="1"/>
    <xf numFmtId="0" fontId="110" fillId="0" borderId="0" xfId="0" applyFont="1" applyAlignment="1">
      <alignment horizontal="left"/>
    </xf>
    <xf numFmtId="3" fontId="5" fillId="0" borderId="0" xfId="0" applyNumberFormat="1" applyFont="1" applyAlignment="1">
      <alignment horizontal="right" readingOrder="2"/>
    </xf>
    <xf numFmtId="3" fontId="69" fillId="27" borderId="119" xfId="0" applyNumberFormat="1" applyFont="1" applyFill="1" applyBorder="1" applyAlignment="1">
      <alignment horizontal="center" vertical="center"/>
    </xf>
    <xf numFmtId="3" fontId="69" fillId="27" borderId="129" xfId="0" applyNumberFormat="1" applyFont="1" applyFill="1" applyBorder="1" applyAlignment="1">
      <alignment horizontal="center" vertical="center"/>
    </xf>
    <xf numFmtId="3" fontId="69" fillId="27" borderId="131" xfId="0" applyNumberFormat="1" applyFont="1" applyFill="1" applyBorder="1" applyAlignment="1">
      <alignment horizontal="center" vertical="center"/>
    </xf>
    <xf numFmtId="3" fontId="69" fillId="27" borderId="83" xfId="0" applyNumberFormat="1" applyFont="1" applyFill="1" applyBorder="1" applyAlignment="1">
      <alignment horizontal="center" vertical="center" wrapText="1"/>
    </xf>
    <xf numFmtId="3" fontId="69" fillId="27" borderId="120" xfId="0" applyNumberFormat="1" applyFont="1" applyFill="1" applyBorder="1" applyAlignment="1">
      <alignment horizontal="center" vertical="center"/>
    </xf>
    <xf numFmtId="3" fontId="69" fillId="27" borderId="132" xfId="0" applyNumberFormat="1" applyFont="1" applyFill="1" applyBorder="1" applyAlignment="1">
      <alignment horizontal="center" vertical="center"/>
    </xf>
    <xf numFmtId="3" fontId="0" fillId="0" borderId="0" xfId="0" applyNumberFormat="1" applyBorder="1" applyAlignment="1">
      <alignment horizontal="center" vertical="center"/>
    </xf>
    <xf numFmtId="3" fontId="0" fillId="0" borderId="111" xfId="0" applyNumberFormat="1" applyBorder="1" applyAlignment="1">
      <alignment horizontal="center" vertical="center"/>
    </xf>
    <xf numFmtId="3" fontId="0" fillId="0" borderId="0" xfId="0" applyNumberFormat="1" applyFill="1" applyBorder="1" applyAlignment="1">
      <alignment horizontal="center" vertical="center"/>
    </xf>
    <xf numFmtId="3" fontId="0" fillId="0" borderId="111" xfId="0" applyNumberFormat="1" applyFill="1" applyBorder="1" applyAlignment="1">
      <alignment horizontal="center" vertical="center"/>
    </xf>
    <xf numFmtId="3" fontId="98" fillId="0" borderId="0" xfId="0" applyNumberFormat="1" applyFont="1" applyFill="1" applyBorder="1" applyAlignment="1">
      <alignment horizontal="center" vertical="center"/>
    </xf>
    <xf numFmtId="3" fontId="98" fillId="0" borderId="111" xfId="0" applyNumberFormat="1" applyFont="1" applyFill="1" applyBorder="1" applyAlignment="1">
      <alignment horizontal="center" vertical="center"/>
    </xf>
    <xf numFmtId="3" fontId="5" fillId="0" borderId="43" xfId="0" applyNumberFormat="1" applyFont="1" applyBorder="1" applyAlignment="1">
      <alignment horizontal="center" vertical="center"/>
    </xf>
    <xf numFmtId="3" fontId="98" fillId="0" borderId="43" xfId="0" applyNumberFormat="1" applyFont="1" applyFill="1" applyBorder="1" applyAlignment="1">
      <alignment horizontal="center" vertical="center"/>
    </xf>
    <xf numFmtId="3" fontId="98" fillId="0" borderId="98" xfId="0" applyNumberFormat="1" applyFont="1" applyFill="1" applyBorder="1" applyAlignment="1">
      <alignment horizontal="center" vertical="center"/>
    </xf>
    <xf numFmtId="3" fontId="88" fillId="0" borderId="0" xfId="0" applyNumberFormat="1" applyFont="1" applyFill="1"/>
    <xf numFmtId="0" fontId="1" fillId="0" borderId="0" xfId="81" applyFont="1"/>
    <xf numFmtId="0" fontId="113" fillId="0" borderId="0" xfId="0" applyFont="1" applyFill="1" applyBorder="1" applyAlignment="1">
      <alignment horizontal="right"/>
    </xf>
    <xf numFmtId="3" fontId="85" fillId="0" borderId="0" xfId="0" applyNumberFormat="1" applyFont="1" applyFill="1"/>
    <xf numFmtId="0" fontId="80" fillId="27" borderId="67" xfId="0" applyFont="1" applyFill="1" applyBorder="1" applyAlignment="1">
      <alignment horizontal="center" vertical="center"/>
    </xf>
    <xf numFmtId="0" fontId="80" fillId="27" borderId="68" xfId="0" applyFont="1" applyFill="1" applyBorder="1" applyAlignment="1">
      <alignment horizontal="center" vertical="center" wrapText="1"/>
    </xf>
    <xf numFmtId="0" fontId="80" fillId="27" borderId="128" xfId="0" applyFont="1" applyFill="1" applyBorder="1" applyAlignment="1">
      <alignment horizontal="center" vertical="center" wrapText="1"/>
    </xf>
    <xf numFmtId="0" fontId="80" fillId="27" borderId="76" xfId="0" applyFont="1" applyFill="1" applyBorder="1" applyAlignment="1">
      <alignment horizontal="center" vertical="center" wrapText="1"/>
    </xf>
    <xf numFmtId="3" fontId="14" fillId="0" borderId="0" xfId="0" applyNumberFormat="1" applyFont="1" applyBorder="1" applyAlignment="1">
      <alignment horizontal="center" vertical="center"/>
    </xf>
    <xf numFmtId="166" fontId="76" fillId="0" borderId="14" xfId="65" applyNumberFormat="1" applyFont="1" applyFill="1" applyBorder="1" applyAlignment="1">
      <alignment horizontal="center"/>
    </xf>
    <xf numFmtId="0" fontId="69" fillId="27" borderId="57" xfId="0" applyFont="1" applyFill="1" applyBorder="1" applyAlignment="1">
      <alignment horizontal="center" vertical="center"/>
    </xf>
    <xf numFmtId="3" fontId="11" fillId="0" borderId="0" xfId="0" applyNumberFormat="1" applyFont="1" applyBorder="1" applyAlignment="1">
      <alignment horizontal="center" vertical="center"/>
    </xf>
    <xf numFmtId="3" fontId="14" fillId="0" borderId="111"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1" fillId="0" borderId="43" xfId="0" applyNumberFormat="1" applyFont="1" applyBorder="1" applyAlignment="1">
      <alignment horizontal="center" vertical="center"/>
    </xf>
    <xf numFmtId="3" fontId="11" fillId="0" borderId="98" xfId="0" applyNumberFormat="1" applyFont="1" applyFill="1" applyBorder="1" applyAlignment="1">
      <alignment horizontal="center" vertical="center"/>
    </xf>
    <xf numFmtId="3" fontId="109" fillId="0" borderId="0" xfId="0" applyNumberFormat="1" applyFont="1" applyFill="1" applyBorder="1"/>
    <xf numFmtId="0" fontId="85" fillId="0" borderId="0" xfId="0" applyFont="1" applyAlignment="1">
      <alignment horizontal="right" readingOrder="2"/>
    </xf>
    <xf numFmtId="0" fontId="85" fillId="0" borderId="0" xfId="0" applyFont="1" applyAlignment="1">
      <alignment horizontal="left"/>
    </xf>
    <xf numFmtId="0" fontId="0" fillId="0" borderId="0" xfId="0" applyBorder="1" applyAlignment="1">
      <alignment horizontal="center"/>
    </xf>
    <xf numFmtId="3" fontId="0" fillId="0" borderId="0" xfId="0" applyNumberFormat="1" applyBorder="1" applyAlignment="1">
      <alignment horizontal="center"/>
    </xf>
    <xf numFmtId="3" fontId="0" fillId="0" borderId="111" xfId="0" applyNumberFormat="1" applyBorder="1" applyAlignment="1">
      <alignment horizontal="center"/>
    </xf>
    <xf numFmtId="3" fontId="0" fillId="0" borderId="0" xfId="0" applyNumberFormat="1" applyFont="1" applyFill="1" applyBorder="1" applyAlignment="1">
      <alignment horizontal="center"/>
    </xf>
    <xf numFmtId="3" fontId="0" fillId="0" borderId="111" xfId="0" applyNumberFormat="1" applyFont="1" applyFill="1" applyBorder="1" applyAlignment="1">
      <alignment horizontal="center"/>
    </xf>
    <xf numFmtId="0" fontId="0" fillId="0" borderId="43" xfId="0" applyFont="1" applyFill="1" applyBorder="1" applyAlignment="1">
      <alignment horizontal="center"/>
    </xf>
    <xf numFmtId="3" fontId="0" fillId="0" borderId="43" xfId="0" applyNumberFormat="1" applyFont="1" applyFill="1" applyBorder="1" applyAlignment="1">
      <alignment horizontal="center"/>
    </xf>
    <xf numFmtId="3" fontId="0" fillId="0" borderId="98" xfId="0" applyNumberFormat="1" applyFont="1" applyFill="1" applyBorder="1" applyAlignment="1">
      <alignment horizontal="center"/>
    </xf>
    <xf numFmtId="0" fontId="4" fillId="0" borderId="0" xfId="81" applyFont="1"/>
    <xf numFmtId="0" fontId="4" fillId="33" borderId="1" xfId="0" applyFont="1" applyFill="1" applyBorder="1" applyAlignment="1">
      <alignment horizontal="center"/>
    </xf>
    <xf numFmtId="0" fontId="4" fillId="33" borderId="8" xfId="0" applyFont="1" applyFill="1" applyBorder="1" applyAlignment="1">
      <alignment horizontal="center"/>
    </xf>
    <xf numFmtId="0" fontId="114" fillId="0" borderId="1" xfId="0" applyNumberFormat="1" applyFont="1" applyBorder="1" applyAlignment="1">
      <alignment horizontal="right" indent="2"/>
    </xf>
    <xf numFmtId="0" fontId="5" fillId="0" borderId="13" xfId="0" applyFont="1" applyFill="1" applyBorder="1"/>
    <xf numFmtId="0" fontId="5" fillId="0" borderId="2" xfId="0" applyFont="1" applyFill="1" applyBorder="1"/>
    <xf numFmtId="0" fontId="4" fillId="0" borderId="1" xfId="0" applyFont="1" applyBorder="1" applyAlignment="1">
      <alignment horizontal="right"/>
    </xf>
    <xf numFmtId="0" fontId="7" fillId="0" borderId="6" xfId="0" applyFont="1" applyFill="1" applyBorder="1"/>
    <xf numFmtId="0" fontId="7" fillId="0" borderId="5" xfId="0" applyFont="1" applyFill="1" applyBorder="1"/>
    <xf numFmtId="0" fontId="7" fillId="0" borderId="7" xfId="0" applyFont="1" applyFill="1" applyBorder="1"/>
    <xf numFmtId="0" fontId="4" fillId="33" borderId="3" xfId="0" applyFont="1" applyFill="1" applyBorder="1" applyAlignment="1">
      <alignment horizontal="center"/>
    </xf>
    <xf numFmtId="0" fontId="4" fillId="0" borderId="0" xfId="0" applyFont="1" applyFill="1" applyBorder="1" applyAlignment="1">
      <alignment horizontal="center"/>
    </xf>
    <xf numFmtId="0" fontId="5" fillId="0" borderId="14" xfId="0" applyFont="1" applyFill="1" applyBorder="1"/>
    <xf numFmtId="0" fontId="0" fillId="0" borderId="0" xfId="0" applyFill="1" applyBorder="1"/>
    <xf numFmtId="0" fontId="0" fillId="0" borderId="13" xfId="0" applyFill="1" applyBorder="1"/>
    <xf numFmtId="0" fontId="0" fillId="0" borderId="2" xfId="0" applyFill="1" applyBorder="1"/>
    <xf numFmtId="0" fontId="4" fillId="0" borderId="0" xfId="0" applyFont="1" applyAlignment="1">
      <alignment horizontal="center"/>
    </xf>
    <xf numFmtId="0" fontId="4" fillId="0" borderId="0" xfId="0" applyFont="1" applyFill="1"/>
    <xf numFmtId="0" fontId="0" fillId="0" borderId="0" xfId="0" applyFill="1" applyAlignment="1">
      <alignment horizontal="center"/>
    </xf>
    <xf numFmtId="3" fontId="0" fillId="0" borderId="0" xfId="0" applyNumberFormat="1" applyFill="1"/>
    <xf numFmtId="0" fontId="4" fillId="33" borderId="1" xfId="0" applyFont="1" applyFill="1" applyBorder="1" applyAlignment="1">
      <alignment horizontal="center" vertical="center"/>
    </xf>
    <xf numFmtId="0" fontId="7" fillId="0" borderId="1" xfId="0" applyFont="1" applyFill="1" applyBorder="1" applyAlignment="1">
      <alignment horizontal="right" vertical="top" wrapText="1"/>
    </xf>
    <xf numFmtId="3" fontId="5" fillId="0" borderId="6" xfId="0" applyNumberFormat="1" applyFont="1" applyFill="1" applyBorder="1" applyAlignment="1">
      <alignment horizontal="right"/>
    </xf>
    <xf numFmtId="3" fontId="0" fillId="0" borderId="5" xfId="0" applyNumberFormat="1" applyFill="1" applyBorder="1"/>
    <xf numFmtId="3" fontId="5" fillId="0" borderId="5" xfId="0" applyNumberFormat="1" applyFont="1" applyFill="1" applyBorder="1"/>
    <xf numFmtId="3" fontId="5" fillId="0" borderId="7" xfId="0" applyNumberFormat="1" applyFont="1" applyFill="1" applyBorder="1"/>
    <xf numFmtId="3" fontId="0" fillId="0" borderId="0" xfId="0" applyNumberFormat="1" applyFill="1" applyBorder="1"/>
    <xf numFmtId="167" fontId="7" fillId="0" borderId="1" xfId="0" applyNumberFormat="1" applyFont="1" applyFill="1" applyBorder="1" applyAlignment="1">
      <alignment horizontal="right" vertical="top" wrapText="1"/>
    </xf>
    <xf numFmtId="3" fontId="5" fillId="0" borderId="9" xfId="0" applyNumberFormat="1" applyFont="1" applyFill="1" applyBorder="1" applyAlignment="1">
      <alignment horizontal="right"/>
    </xf>
    <xf numFmtId="3" fontId="0" fillId="0" borderId="11" xfId="0" applyNumberFormat="1" applyFill="1" applyBorder="1"/>
    <xf numFmtId="3" fontId="0" fillId="0" borderId="8" xfId="0" applyNumberFormat="1" applyFill="1" applyBorder="1"/>
    <xf numFmtId="0" fontId="5" fillId="0" borderId="116" xfId="0" applyFont="1" applyBorder="1" applyAlignment="1">
      <alignment horizontal="right" wrapText="1"/>
    </xf>
    <xf numFmtId="3" fontId="5" fillId="0" borderId="4" xfId="0" applyNumberFormat="1" applyFont="1" applyBorder="1" applyAlignment="1">
      <alignment horizontal="right"/>
    </xf>
    <xf numFmtId="3" fontId="0" fillId="0" borderId="0" xfId="0" applyNumberFormat="1" applyBorder="1" applyAlignment="1">
      <alignment horizontal="right"/>
    </xf>
    <xf numFmtId="3" fontId="0" fillId="0" borderId="2" xfId="0" applyNumberFormat="1" applyBorder="1" applyAlignment="1">
      <alignment horizontal="right"/>
    </xf>
    <xf numFmtId="0" fontId="5" fillId="0" borderId="10" xfId="0" applyFont="1" applyBorder="1" applyAlignment="1">
      <alignment horizontal="right" wrapText="1"/>
    </xf>
    <xf numFmtId="3" fontId="5" fillId="0" borderId="6" xfId="0" applyNumberFormat="1" applyFont="1" applyBorder="1" applyAlignment="1">
      <alignment horizontal="right"/>
    </xf>
    <xf numFmtId="0" fontId="4" fillId="33" borderId="9" xfId="0" applyFont="1" applyFill="1" applyBorder="1" applyAlignment="1">
      <alignment horizontal="center"/>
    </xf>
    <xf numFmtId="3" fontId="0" fillId="0" borderId="14" xfId="0" applyNumberFormat="1" applyFill="1" applyBorder="1"/>
    <xf numFmtId="167" fontId="4" fillId="0" borderId="1" xfId="0" applyNumberFormat="1" applyFont="1" applyFill="1" applyBorder="1" applyAlignment="1">
      <alignment horizontal="right" vertical="top" wrapText="1"/>
    </xf>
    <xf numFmtId="3" fontId="0" fillId="0" borderId="9" xfId="0" applyNumberFormat="1" applyFill="1" applyBorder="1" applyAlignment="1">
      <alignment horizontal="right"/>
    </xf>
    <xf numFmtId="0" fontId="0" fillId="0" borderId="116" xfId="0" applyBorder="1" applyAlignment="1">
      <alignment horizontal="right" wrapText="1"/>
    </xf>
    <xf numFmtId="3" fontId="0" fillId="0" borderId="4" xfId="0" applyNumberFormat="1" applyBorder="1" applyAlignment="1">
      <alignment horizontal="right"/>
    </xf>
    <xf numFmtId="0" fontId="0" fillId="0" borderId="10" xfId="0" applyBorder="1" applyAlignment="1">
      <alignment horizontal="right" wrapText="1"/>
    </xf>
    <xf numFmtId="3" fontId="0" fillId="0" borderId="6" xfId="0" applyNumberFormat="1" applyBorder="1" applyAlignment="1">
      <alignment horizontal="right"/>
    </xf>
    <xf numFmtId="0" fontId="115" fillId="0" borderId="0" xfId="0" applyFont="1" applyFill="1"/>
    <xf numFmtId="0" fontId="13" fillId="0" borderId="0" xfId="0" applyFont="1" applyAlignment="1">
      <alignment horizontal="center"/>
    </xf>
    <xf numFmtId="0" fontId="50" fillId="0" borderId="0" xfId="0" applyFont="1" applyAlignment="1">
      <alignment horizontal="right"/>
    </xf>
    <xf numFmtId="0" fontId="4" fillId="33" borderId="9" xfId="0" applyFont="1" applyFill="1" applyBorder="1" applyAlignment="1">
      <alignment horizontal="center" vertical="center"/>
    </xf>
    <xf numFmtId="0" fontId="4" fillId="0" borderId="0" xfId="0" applyFont="1" applyFill="1" applyBorder="1" applyAlignment="1">
      <alignment horizontal="right" vertical="center"/>
    </xf>
    <xf numFmtId="0" fontId="0" fillId="0" borderId="0" xfId="0" applyFont="1" applyAlignment="1">
      <alignment horizontal="left" indent="2"/>
    </xf>
    <xf numFmtId="0" fontId="0" fillId="0" borderId="0" xfId="0" applyFont="1" applyAlignment="1">
      <alignment horizontal="right" indent="2"/>
    </xf>
    <xf numFmtId="0" fontId="0" fillId="34" borderId="0" xfId="0" applyFill="1" applyAlignment="1">
      <alignment horizontal="right" readingOrder="2"/>
    </xf>
    <xf numFmtId="0" fontId="0" fillId="0" borderId="5" xfId="0" applyFont="1" applyBorder="1" applyAlignment="1">
      <alignment horizontal="left" indent="2"/>
    </xf>
    <xf numFmtId="0" fontId="0" fillId="0" borderId="5" xfId="0" applyBorder="1" applyAlignment="1">
      <alignment horizontal="right" readingOrder="2"/>
    </xf>
    <xf numFmtId="0" fontId="0" fillId="0" borderId="5" xfId="0" applyFont="1" applyBorder="1" applyAlignment="1">
      <alignment horizontal="right" indent="2"/>
    </xf>
    <xf numFmtId="3" fontId="4" fillId="0" borderId="0" xfId="0" applyNumberFormat="1" applyFont="1" applyFill="1"/>
    <xf numFmtId="0" fontId="0" fillId="35" borderId="0" xfId="0" applyFill="1"/>
    <xf numFmtId="3" fontId="5" fillId="0" borderId="0" xfId="0" applyNumberFormat="1" applyFont="1" applyFill="1" applyAlignment="1">
      <alignment horizontal="right"/>
    </xf>
    <xf numFmtId="0" fontId="13" fillId="33" borderId="1" xfId="0" applyFont="1" applyFill="1" applyBorder="1" applyAlignment="1">
      <alignment horizontal="center" vertical="center"/>
    </xf>
    <xf numFmtId="0" fontId="13" fillId="33" borderId="1" xfId="0" applyFont="1" applyFill="1" applyBorder="1" applyAlignment="1">
      <alignment horizontal="center" vertical="top" wrapText="1"/>
    </xf>
    <xf numFmtId="3" fontId="13" fillId="33" borderId="1" xfId="0" applyNumberFormat="1" applyFont="1" applyFill="1" applyBorder="1" applyAlignment="1">
      <alignment horizontal="center" vertical="top" wrapText="1"/>
    </xf>
    <xf numFmtId="3" fontId="0" fillId="0" borderId="0" xfId="0" applyNumberFormat="1" applyAlignment="1">
      <alignment horizontal="center" vertical="top" wrapText="1"/>
    </xf>
    <xf numFmtId="0" fontId="0" fillId="0" borderId="0" xfId="0" applyAlignment="1">
      <alignment wrapText="1"/>
    </xf>
    <xf numFmtId="0" fontId="13" fillId="33" borderId="1" xfId="0" applyFont="1" applyFill="1" applyBorder="1" applyAlignment="1">
      <alignment horizontal="center"/>
    </xf>
    <xf numFmtId="167" fontId="0" fillId="0" borderId="4" xfId="0" applyNumberFormat="1" applyBorder="1" applyAlignment="1">
      <alignment horizontal="center"/>
    </xf>
    <xf numFmtId="166" fontId="0" fillId="0" borderId="14" xfId="0" applyNumberFormat="1" applyBorder="1"/>
    <xf numFmtId="3" fontId="0" fillId="0" borderId="13" xfId="0" applyNumberFormat="1" applyBorder="1" applyAlignment="1">
      <alignment horizontal="right"/>
    </xf>
    <xf numFmtId="166" fontId="0" fillId="0" borderId="0" xfId="0" applyNumberFormat="1" applyBorder="1"/>
    <xf numFmtId="166" fontId="0" fillId="0" borderId="0" xfId="0" applyNumberFormat="1" applyFill="1" applyBorder="1"/>
    <xf numFmtId="167" fontId="0" fillId="0" borderId="4" xfId="0" applyNumberFormat="1" applyFont="1" applyBorder="1" applyAlignment="1">
      <alignment horizontal="center"/>
    </xf>
    <xf numFmtId="166" fontId="0" fillId="0" borderId="0" xfId="0" applyNumberFormat="1" applyBorder="1" applyAlignment="1">
      <alignment horizontal="right"/>
    </xf>
    <xf numFmtId="167" fontId="0" fillId="0" borderId="4" xfId="0" applyNumberFormat="1" applyFont="1" applyFill="1" applyBorder="1" applyAlignment="1">
      <alignment horizontal="center"/>
    </xf>
    <xf numFmtId="167" fontId="0" fillId="0" borderId="6" xfId="0" applyNumberFormat="1" applyFont="1" applyFill="1" applyBorder="1" applyAlignment="1">
      <alignment horizontal="center"/>
    </xf>
    <xf numFmtId="166" fontId="0" fillId="0" borderId="5" xfId="0" applyNumberFormat="1" applyBorder="1"/>
    <xf numFmtId="3" fontId="0" fillId="0" borderId="7" xfId="0" applyNumberFormat="1" applyBorder="1" applyAlignment="1">
      <alignment horizontal="right"/>
    </xf>
    <xf numFmtId="0" fontId="0" fillId="0" borderId="0" xfId="0" applyFont="1" applyAlignment="1">
      <alignment horizontal="center"/>
    </xf>
    <xf numFmtId="0" fontId="4" fillId="0" borderId="0" xfId="0" applyFont="1" applyAlignment="1">
      <alignment horizontal="left"/>
    </xf>
    <xf numFmtId="0" fontId="5" fillId="0" borderId="0" xfId="0" applyFont="1" applyBorder="1"/>
    <xf numFmtId="0" fontId="3" fillId="0" borderId="0" xfId="0" applyFont="1" applyBorder="1"/>
    <xf numFmtId="3" fontId="5" fillId="0" borderId="0" xfId="0" applyNumberFormat="1" applyFont="1" applyBorder="1" applyAlignment="1">
      <alignment horizontal="right"/>
    </xf>
    <xf numFmtId="0" fontId="116" fillId="0" borderId="0" xfId="0" applyFont="1" applyBorder="1"/>
    <xf numFmtId="3" fontId="3" fillId="0" borderId="0" xfId="0" applyNumberFormat="1" applyFont="1" applyBorder="1" applyAlignment="1">
      <alignment horizontal="right"/>
    </xf>
    <xf numFmtId="1" fontId="0" fillId="0" borderId="0" xfId="0" applyNumberFormat="1" applyBorder="1"/>
    <xf numFmtId="3" fontId="3" fillId="0" borderId="0" xfId="0" applyNumberFormat="1" applyFont="1" applyBorder="1"/>
    <xf numFmtId="0" fontId="5" fillId="0" borderId="0" xfId="0" applyFont="1" applyAlignment="1">
      <alignment horizontal="center"/>
    </xf>
    <xf numFmtId="0" fontId="5" fillId="0" borderId="0" xfId="0" applyFont="1"/>
    <xf numFmtId="3" fontId="5" fillId="0" borderId="2" xfId="0" applyNumberFormat="1" applyFont="1" applyBorder="1" applyAlignment="1">
      <alignment horizontal="right"/>
    </xf>
    <xf numFmtId="3" fontId="5" fillId="0" borderId="0" xfId="0" applyNumberFormat="1" applyFont="1" applyAlignment="1">
      <alignment horizontal="center"/>
    </xf>
    <xf numFmtId="3" fontId="3" fillId="0" borderId="0" xfId="0" applyNumberFormat="1" applyFont="1"/>
    <xf numFmtId="3" fontId="0" fillId="0" borderId="0" xfId="0" applyNumberFormat="1" applyFont="1" applyAlignment="1">
      <alignment horizontal="center"/>
    </xf>
    <xf numFmtId="1" fontId="0" fillId="0" borderId="0" xfId="0" applyNumberFormat="1"/>
    <xf numFmtId="3" fontId="76" fillId="0" borderId="0" xfId="0" applyNumberFormat="1" applyFont="1" applyFill="1" applyBorder="1" applyAlignment="1"/>
    <xf numFmtId="0" fontId="76" fillId="0" borderId="0" xfId="0" applyFont="1" applyBorder="1"/>
    <xf numFmtId="3" fontId="0" fillId="0" borderId="4" xfId="0" applyNumberFormat="1" applyFont="1" applyBorder="1" applyAlignment="1">
      <alignment horizontal="center"/>
    </xf>
    <xf numFmtId="3" fontId="0" fillId="0" borderId="6" xfId="0" applyNumberFormat="1" applyFont="1" applyBorder="1" applyAlignment="1">
      <alignment horizontal="center"/>
    </xf>
    <xf numFmtId="0" fontId="13" fillId="33" borderId="0" xfId="0" applyFont="1" applyFill="1" applyBorder="1" applyAlignment="1">
      <alignment horizontal="center"/>
    </xf>
    <xf numFmtId="0" fontId="13" fillId="33" borderId="11" xfId="0" applyFont="1" applyFill="1" applyBorder="1" applyAlignment="1">
      <alignment horizontal="center"/>
    </xf>
    <xf numFmtId="3" fontId="4" fillId="0" borderId="1" xfId="0" applyNumberFormat="1" applyFont="1" applyBorder="1" applyAlignment="1">
      <alignment horizontal="center"/>
    </xf>
    <xf numFmtId="169" fontId="4" fillId="0" borderId="1" xfId="78" applyNumberFormat="1" applyFont="1" applyBorder="1" applyAlignment="1">
      <alignment horizontal="center"/>
    </xf>
    <xf numFmtId="3" fontId="13" fillId="33" borderId="3" xfId="0" applyNumberFormat="1" applyFont="1" applyFill="1" applyBorder="1" applyAlignment="1">
      <alignment horizontal="center" vertical="top" wrapText="1"/>
    </xf>
    <xf numFmtId="0" fontId="13" fillId="33" borderId="8" xfId="0" applyFont="1" applyFill="1" applyBorder="1" applyAlignment="1">
      <alignment horizontal="center"/>
    </xf>
    <xf numFmtId="3" fontId="76" fillId="0" borderId="2" xfId="0" applyNumberFormat="1" applyFont="1" applyFill="1" applyBorder="1" applyAlignment="1">
      <alignment horizontal="right"/>
    </xf>
    <xf numFmtId="3" fontId="76" fillId="0" borderId="2" xfId="0" applyNumberFormat="1" applyFont="1" applyFill="1" applyBorder="1" applyAlignment="1"/>
    <xf numFmtId="3" fontId="4" fillId="0" borderId="1" xfId="0" applyNumberFormat="1" applyFont="1" applyFill="1" applyBorder="1" applyAlignment="1">
      <alignment horizontal="right"/>
    </xf>
    <xf numFmtId="3" fontId="34" fillId="0" borderId="1" xfId="0" applyNumberFormat="1" applyFont="1" applyFill="1" applyBorder="1" applyAlignment="1"/>
    <xf numFmtId="0" fontId="0" fillId="0" borderId="0" xfId="0" applyAlignment="1">
      <alignment horizontal="right" wrapText="1" readingOrder="2"/>
    </xf>
    <xf numFmtId="0" fontId="0" fillId="0" borderId="2" xfId="0" applyBorder="1" applyAlignment="1">
      <alignment wrapText="1"/>
    </xf>
    <xf numFmtId="2" fontId="0" fillId="0" borderId="116" xfId="0" applyNumberFormat="1" applyBorder="1" applyAlignment="1">
      <alignment wrapText="1"/>
    </xf>
    <xf numFmtId="2" fontId="0" fillId="0" borderId="10" xfId="0" applyNumberFormat="1" applyBorder="1" applyAlignment="1">
      <alignment wrapText="1"/>
    </xf>
    <xf numFmtId="3" fontId="4" fillId="0" borderId="1" xfId="0" applyNumberFormat="1" applyFont="1" applyBorder="1" applyAlignment="1">
      <alignment horizontal="right"/>
    </xf>
    <xf numFmtId="2" fontId="4" fillId="0" borderId="1" xfId="0" applyNumberFormat="1" applyFont="1" applyBorder="1" applyAlignment="1">
      <alignment horizontal="right" wrapText="1"/>
    </xf>
    <xf numFmtId="0" fontId="3" fillId="0" borderId="0" xfId="0" applyFont="1" applyAlignment="1">
      <alignment horizontal="right" readingOrder="2"/>
    </xf>
    <xf numFmtId="3" fontId="5" fillId="0" borderId="0" xfId="0" applyNumberFormat="1" applyFont="1" applyAlignment="1"/>
    <xf numFmtId="3" fontId="5" fillId="0" borderId="2" xfId="0" applyNumberFormat="1" applyFont="1" applyBorder="1" applyAlignment="1"/>
    <xf numFmtId="0" fontId="5" fillId="0" borderId="2" xfId="0" applyFont="1" applyBorder="1" applyAlignment="1">
      <alignment wrapText="1"/>
    </xf>
    <xf numFmtId="2" fontId="5" fillId="0" borderId="116" xfId="0" applyNumberFormat="1" applyFont="1" applyBorder="1" applyAlignment="1">
      <alignment wrapText="1"/>
    </xf>
    <xf numFmtId="3" fontId="5" fillId="0" borderId="0" xfId="0" applyNumberFormat="1" applyFont="1" applyBorder="1" applyAlignment="1"/>
    <xf numFmtId="3" fontId="5" fillId="0" borderId="0" xfId="0" applyNumberFormat="1" applyFont="1" applyFill="1" applyAlignment="1"/>
    <xf numFmtId="3" fontId="5" fillId="0" borderId="2" xfId="0" applyNumberFormat="1" applyFont="1" applyFill="1" applyBorder="1" applyAlignment="1"/>
    <xf numFmtId="3" fontId="5" fillId="0" borderId="6" xfId="0" applyNumberFormat="1" applyFont="1" applyBorder="1" applyAlignment="1"/>
    <xf numFmtId="3" fontId="5" fillId="0" borderId="5" xfId="0" applyNumberFormat="1" applyFont="1" applyBorder="1" applyAlignment="1"/>
    <xf numFmtId="3" fontId="5" fillId="0" borderId="7" xfId="0" applyNumberFormat="1" applyFont="1" applyBorder="1" applyAlignment="1"/>
    <xf numFmtId="2" fontId="5" fillId="0" borderId="10" xfId="0" applyNumberFormat="1" applyFont="1" applyBorder="1" applyAlignment="1">
      <alignment wrapText="1"/>
    </xf>
    <xf numFmtId="0" fontId="40" fillId="0" borderId="0" xfId="0" applyFont="1" applyAlignment="1">
      <alignment horizontal="right"/>
    </xf>
    <xf numFmtId="0" fontId="118" fillId="0" borderId="0" xfId="83" applyFont="1" applyFill="1" applyBorder="1" applyAlignment="1"/>
    <xf numFmtId="2" fontId="0" fillId="0" borderId="14" xfId="0" applyNumberFormat="1" applyBorder="1"/>
    <xf numFmtId="2" fontId="0" fillId="0" borderId="0" xfId="0" applyNumberFormat="1" applyFill="1" applyBorder="1"/>
    <xf numFmtId="2" fontId="0" fillId="0" borderId="2" xfId="0" applyNumberFormat="1" applyFill="1" applyBorder="1"/>
    <xf numFmtId="2" fontId="0" fillId="0" borderId="5" xfId="0" applyNumberFormat="1" applyBorder="1"/>
    <xf numFmtId="2" fontId="0" fillId="0" borderId="7" xfId="0" applyNumberFormat="1" applyBorder="1"/>
    <xf numFmtId="0" fontId="0" fillId="0" borderId="0" xfId="0" applyAlignment="1">
      <alignment horizontal="right" wrapText="1"/>
    </xf>
    <xf numFmtId="2" fontId="0" fillId="0" borderId="0" xfId="0" applyNumberFormat="1"/>
    <xf numFmtId="0" fontId="0" fillId="0" borderId="0" xfId="0" applyFont="1" applyAlignment="1">
      <alignment horizontal="left"/>
    </xf>
    <xf numFmtId="0" fontId="4" fillId="33" borderId="1" xfId="0" applyFont="1" applyFill="1" applyBorder="1" applyAlignment="1">
      <alignment horizontal="center" vertical="top" wrapText="1"/>
    </xf>
    <xf numFmtId="0" fontId="5" fillId="0" borderId="0" xfId="0" applyFont="1" applyAlignment="1">
      <alignment horizontal="right"/>
    </xf>
    <xf numFmtId="3" fontId="5" fillId="0" borderId="0" xfId="63" applyNumberFormat="1" applyFont="1" applyBorder="1"/>
    <xf numFmtId="166" fontId="3" fillId="0" borderId="0" xfId="0" applyNumberFormat="1" applyFont="1"/>
    <xf numFmtId="169" fontId="5" fillId="0" borderId="0" xfId="78" applyNumberFormat="1" applyFont="1" applyBorder="1"/>
    <xf numFmtId="167" fontId="0" fillId="0" borderId="7" xfId="0" applyNumberFormat="1" applyFill="1" applyBorder="1"/>
    <xf numFmtId="0" fontId="4" fillId="33" borderId="0" xfId="0" applyFont="1" applyFill="1" applyBorder="1" applyAlignment="1">
      <alignment horizontal="center"/>
    </xf>
    <xf numFmtId="167" fontId="4" fillId="0" borderId="1" xfId="0" applyNumberFormat="1" applyFont="1" applyFill="1" applyBorder="1" applyAlignment="1">
      <alignment horizontal="right"/>
    </xf>
    <xf numFmtId="167" fontId="0" fillId="0" borderId="0" xfId="0" applyNumberFormat="1" applyAlignment="1">
      <alignment horizontal="right"/>
    </xf>
    <xf numFmtId="167" fontId="0" fillId="0" borderId="2" xfId="0" applyNumberFormat="1" applyBorder="1" applyAlignment="1">
      <alignment horizontal="right"/>
    </xf>
    <xf numFmtId="167" fontId="5" fillId="0" borderId="2" xfId="0" applyNumberFormat="1" applyFont="1" applyBorder="1" applyAlignment="1">
      <alignment horizontal="right"/>
    </xf>
    <xf numFmtId="3" fontId="0" fillId="36" borderId="0" xfId="0" applyNumberFormat="1" applyFill="1" applyAlignment="1">
      <alignment horizontal="right"/>
    </xf>
    <xf numFmtId="167" fontId="0" fillId="36" borderId="0" xfId="0" applyNumberFormat="1" applyFill="1" applyAlignment="1">
      <alignment horizontal="right"/>
    </xf>
    <xf numFmtId="3" fontId="5" fillId="0" borderId="0" xfId="0" applyNumberFormat="1" applyFont="1" applyAlignment="1">
      <alignment horizontal="right"/>
    </xf>
    <xf numFmtId="167" fontId="5" fillId="0" borderId="2" xfId="0" applyNumberFormat="1" applyFont="1" applyFill="1" applyBorder="1" applyAlignment="1">
      <alignment horizontal="right"/>
    </xf>
    <xf numFmtId="3" fontId="0" fillId="0" borderId="5" xfId="0" applyNumberFormat="1" applyBorder="1" applyAlignment="1">
      <alignment horizontal="right"/>
    </xf>
    <xf numFmtId="167" fontId="0" fillId="0" borderId="5" xfId="0" applyNumberFormat="1" applyBorder="1" applyAlignment="1">
      <alignment horizontal="right"/>
    </xf>
    <xf numFmtId="167" fontId="5" fillId="0" borderId="7" xfId="0" applyNumberFormat="1" applyFont="1" applyFill="1" applyBorder="1" applyAlignment="1">
      <alignment horizontal="right"/>
    </xf>
    <xf numFmtId="0" fontId="5" fillId="36" borderId="0" xfId="0" applyFont="1" applyFill="1" applyAlignment="1">
      <alignment horizontal="center"/>
    </xf>
    <xf numFmtId="0" fontId="5" fillId="36" borderId="0" xfId="0" applyFont="1" applyFill="1"/>
    <xf numFmtId="0" fontId="5" fillId="36" borderId="0" xfId="0" applyFont="1" applyFill="1" applyAlignment="1">
      <alignment horizontal="left"/>
    </xf>
    <xf numFmtId="3" fontId="0" fillId="0" borderId="0" xfId="0" applyNumberFormat="1" applyAlignment="1">
      <alignment horizontal="center"/>
    </xf>
    <xf numFmtId="0" fontId="1" fillId="0" borderId="0" xfId="84"/>
    <xf numFmtId="0" fontId="14" fillId="0" borderId="0" xfId="0" applyFont="1" applyAlignment="1">
      <alignment horizontal="left" wrapText="1"/>
    </xf>
    <xf numFmtId="0" fontId="4" fillId="33" borderId="1" xfId="0" applyFont="1" applyFill="1" applyBorder="1" applyAlignment="1">
      <alignment horizontal="center" vertical="center" wrapText="1"/>
    </xf>
    <xf numFmtId="0" fontId="4" fillId="33" borderId="1" xfId="0" applyFont="1" applyFill="1" applyBorder="1" applyAlignment="1">
      <alignment horizontal="center" vertical="center" wrapText="1" readingOrder="2"/>
    </xf>
    <xf numFmtId="0" fontId="13" fillId="33" borderId="1" xfId="0" applyFont="1" applyFill="1" applyBorder="1" applyAlignment="1">
      <alignment horizontal="center" vertical="center" wrapText="1"/>
    </xf>
    <xf numFmtId="2" fontId="0" fillId="0" borderId="0" xfId="0" applyNumberFormat="1" applyBorder="1" applyAlignment="1">
      <alignment horizontal="center"/>
    </xf>
    <xf numFmtId="2" fontId="0" fillId="0" borderId="2" xfId="0" applyNumberFormat="1" applyBorder="1" applyAlignment="1">
      <alignment horizontal="center"/>
    </xf>
    <xf numFmtId="0" fontId="104" fillId="0" borderId="0" xfId="84" applyFont="1" applyAlignment="1">
      <alignment horizontal="left"/>
    </xf>
    <xf numFmtId="3" fontId="0" fillId="0" borderId="6" xfId="0" applyNumberFormat="1" applyBorder="1" applyAlignment="1">
      <alignment horizontal="center"/>
    </xf>
    <xf numFmtId="3" fontId="0" fillId="0" borderId="5" xfId="0" applyNumberFormat="1" applyBorder="1" applyAlignment="1">
      <alignment horizontal="center"/>
    </xf>
    <xf numFmtId="2" fontId="0" fillId="0" borderId="5" xfId="0" applyNumberFormat="1" applyBorder="1" applyAlignment="1">
      <alignment horizontal="center"/>
    </xf>
    <xf numFmtId="2" fontId="0" fillId="0" borderId="7" xfId="0" applyNumberFormat="1" applyBorder="1" applyAlignment="1">
      <alignment horizontal="center"/>
    </xf>
    <xf numFmtId="3" fontId="85" fillId="0" borderId="0" xfId="0" applyNumberFormat="1" applyFont="1" applyAlignment="1">
      <alignment horizontal="right"/>
    </xf>
    <xf numFmtId="0" fontId="85" fillId="0" borderId="0" xfId="84" applyFont="1" applyFill="1" applyBorder="1"/>
    <xf numFmtId="0" fontId="85" fillId="0" borderId="0" xfId="84" applyFont="1" applyAlignment="1">
      <alignment horizontal="right"/>
    </xf>
    <xf numFmtId="0" fontId="85" fillId="0" borderId="0" xfId="84" applyFont="1"/>
    <xf numFmtId="0" fontId="4" fillId="0" borderId="0" xfId="0" applyFont="1" applyAlignment="1">
      <alignment horizontal="right" vertical="center" wrapText="1"/>
    </xf>
    <xf numFmtId="0" fontId="4" fillId="33" borderId="1" xfId="0" applyFont="1" applyFill="1" applyBorder="1" applyAlignment="1"/>
    <xf numFmtId="0" fontId="4" fillId="33" borderId="1" xfId="0" applyFont="1" applyFill="1" applyBorder="1" applyAlignment="1">
      <alignment horizontal="right" vertical="center" wrapText="1" indent="3"/>
    </xf>
    <xf numFmtId="0" fontId="119" fillId="0" borderId="0" xfId="0" applyFont="1" applyAlignment="1">
      <alignment horizontal="right" vertical="center" readingOrder="2"/>
    </xf>
    <xf numFmtId="0" fontId="4" fillId="33" borderId="1" xfId="0" applyFont="1" applyFill="1" applyBorder="1" applyAlignment="1">
      <alignment horizontal="right"/>
    </xf>
    <xf numFmtId="0" fontId="4" fillId="0" borderId="1" xfId="0" applyFont="1" applyBorder="1" applyAlignment="1">
      <alignment horizontal="right" indent="3"/>
    </xf>
    <xf numFmtId="0" fontId="0" fillId="33" borderId="1" xfId="0" applyFill="1" applyBorder="1" applyAlignment="1">
      <alignment horizontal="right"/>
    </xf>
    <xf numFmtId="0" fontId="0" fillId="0" borderId="1" xfId="0" applyFont="1" applyBorder="1" applyAlignment="1">
      <alignment horizontal="right" indent="3"/>
    </xf>
    <xf numFmtId="0" fontId="4" fillId="33" borderId="9" xfId="0" applyFont="1" applyFill="1" applyBorder="1" applyAlignment="1">
      <alignment horizontal="right"/>
    </xf>
    <xf numFmtId="0" fontId="0" fillId="0" borderId="1" xfId="0" applyFont="1" applyFill="1" applyBorder="1" applyAlignment="1">
      <alignment horizontal="right" indent="3"/>
    </xf>
    <xf numFmtId="0" fontId="4" fillId="0" borderId="0" xfId="0" applyFont="1" applyBorder="1" applyAlignment="1">
      <alignment horizontal="right" readingOrder="2"/>
    </xf>
    <xf numFmtId="0" fontId="4" fillId="0" borderId="0" xfId="0" applyFont="1" applyBorder="1" applyAlignment="1">
      <alignment horizontal="right" indent="3"/>
    </xf>
    <xf numFmtId="0" fontId="0" fillId="0" borderId="0" xfId="0" applyAlignment="1">
      <alignment horizontal="right" indent="3"/>
    </xf>
    <xf numFmtId="0" fontId="0" fillId="0" borderId="0" xfId="0" applyFill="1" applyAlignment="1">
      <alignment horizontal="right" vertical="center" wrapText="1"/>
    </xf>
    <xf numFmtId="0" fontId="0" fillId="0" borderId="0" xfId="0" applyFont="1" applyFill="1" applyAlignment="1">
      <alignment horizontal="right" vertical="center" wrapText="1"/>
    </xf>
    <xf numFmtId="0" fontId="4" fillId="0" borderId="0" xfId="0" applyFont="1" applyFill="1" applyBorder="1" applyAlignment="1">
      <alignment horizontal="right" vertical="center" wrapText="1"/>
    </xf>
    <xf numFmtId="0" fontId="120" fillId="0" borderId="0" xfId="0" applyFont="1" applyAlignment="1">
      <alignment horizontal="right" vertical="center" readingOrder="2"/>
    </xf>
    <xf numFmtId="0" fontId="4" fillId="33" borderId="10" xfId="0" applyFont="1" applyFill="1" applyBorder="1" applyAlignment="1"/>
    <xf numFmtId="0" fontId="4" fillId="0" borderId="1" xfId="0" applyFont="1" applyFill="1" applyBorder="1" applyAlignment="1">
      <alignment horizontal="right" indent="3"/>
    </xf>
    <xf numFmtId="0" fontId="4" fillId="0" borderId="0" xfId="0" applyFont="1" applyFill="1" applyAlignment="1">
      <alignment horizontal="right" vertical="center" wrapText="1"/>
    </xf>
    <xf numFmtId="0" fontId="4" fillId="0" borderId="0" xfId="0" applyFont="1" applyFill="1" applyBorder="1" applyAlignment="1">
      <alignment horizontal="right" indent="3"/>
    </xf>
    <xf numFmtId="0" fontId="4" fillId="0" borderId="5" xfId="0" applyFont="1" applyBorder="1" applyAlignment="1">
      <alignment horizontal="right" vertical="center" wrapText="1"/>
    </xf>
    <xf numFmtId="0" fontId="4" fillId="0" borderId="5" xfId="0" applyFont="1" applyFill="1" applyBorder="1" applyAlignment="1">
      <alignment horizontal="right" vertical="center" wrapText="1"/>
    </xf>
    <xf numFmtId="0" fontId="4" fillId="0" borderId="0" xfId="0" applyFont="1" applyBorder="1" applyAlignment="1">
      <alignment readingOrder="2"/>
    </xf>
    <xf numFmtId="0" fontId="55" fillId="0" borderId="0" xfId="0" applyFont="1" applyAlignment="1">
      <alignment readingOrder="2"/>
    </xf>
    <xf numFmtId="0" fontId="4" fillId="33" borderId="1" xfId="0" applyFont="1" applyFill="1" applyBorder="1" applyAlignment="1">
      <alignment horizontal="right" vertical="center"/>
    </xf>
    <xf numFmtId="0" fontId="4" fillId="33" borderId="9" xfId="0" applyFont="1" applyFill="1" applyBorder="1" applyAlignment="1">
      <alignment horizontal="right" vertical="center"/>
    </xf>
    <xf numFmtId="0" fontId="4" fillId="33" borderId="11" xfId="0" applyFont="1" applyFill="1" applyBorder="1" applyAlignment="1">
      <alignment horizontal="right" vertical="center"/>
    </xf>
    <xf numFmtId="166" fontId="0" fillId="0" borderId="0" xfId="0" applyNumberFormat="1" applyFont="1" applyAlignment="1">
      <alignment horizontal="right" indent="2"/>
    </xf>
    <xf numFmtId="0" fontId="121" fillId="0" borderId="0" xfId="0" applyFont="1" applyAlignment="1">
      <alignment horizontal="right" readingOrder="2"/>
    </xf>
    <xf numFmtId="0" fontId="0" fillId="0" borderId="0" xfId="0" applyFont="1" applyAlignment="1">
      <alignment horizontal="right" wrapText="1"/>
    </xf>
    <xf numFmtId="0" fontId="0" fillId="0" borderId="0" xfId="0" applyAlignment="1">
      <alignment horizontal="right"/>
    </xf>
    <xf numFmtId="2" fontId="0" fillId="0" borderId="0" xfId="0" applyNumberFormat="1" applyFont="1" applyAlignment="1">
      <alignment horizontal="right" indent="2"/>
    </xf>
    <xf numFmtId="2" fontId="0" fillId="0" borderId="5" xfId="0" applyNumberFormat="1" applyFont="1" applyBorder="1" applyAlignment="1">
      <alignment horizontal="right" indent="2"/>
    </xf>
    <xf numFmtId="0" fontId="0" fillId="0" borderId="5" xfId="0" applyBorder="1" applyAlignment="1">
      <alignment horizontal="right"/>
    </xf>
    <xf numFmtId="0" fontId="4" fillId="0" borderId="0" xfId="0" applyFont="1" applyFill="1" applyAlignment="1">
      <alignment horizontal="right" indent="3"/>
    </xf>
    <xf numFmtId="0" fontId="0" fillId="0" borderId="0" xfId="0" applyFill="1" applyAlignment="1">
      <alignment horizontal="right" indent="3"/>
    </xf>
    <xf numFmtId="0" fontId="4" fillId="33" borderId="3" xfId="0" applyFont="1" applyFill="1" applyBorder="1" applyAlignment="1">
      <alignment vertical="top"/>
    </xf>
    <xf numFmtId="0" fontId="4" fillId="33" borderId="1" xfId="0" applyFont="1" applyFill="1" applyBorder="1" applyAlignment="1">
      <alignment horizontal="right" indent="3"/>
    </xf>
    <xf numFmtId="3" fontId="0" fillId="0" borderId="0" xfId="0" applyNumberFormat="1" applyAlignment="1">
      <alignment horizontal="right" indent="3"/>
    </xf>
    <xf numFmtId="3" fontId="0" fillId="0" borderId="0" xfId="0" applyNumberFormat="1" applyFill="1" applyAlignment="1">
      <alignment horizontal="right" indent="3"/>
    </xf>
    <xf numFmtId="3" fontId="0" fillId="0" borderId="13" xfId="0" applyNumberFormat="1" applyFill="1" applyBorder="1" applyAlignment="1">
      <alignment horizontal="right" indent="3"/>
    </xf>
    <xf numFmtId="3" fontId="0" fillId="0" borderId="2" xfId="0" applyNumberFormat="1" applyFill="1" applyBorder="1" applyAlignment="1">
      <alignment horizontal="right" indent="3"/>
    </xf>
    <xf numFmtId="3" fontId="0" fillId="0" borderId="2" xfId="0" applyNumberFormat="1" applyBorder="1" applyAlignment="1">
      <alignment horizontal="right" indent="3"/>
    </xf>
    <xf numFmtId="3" fontId="0" fillId="0" borderId="0" xfId="0" applyNumberFormat="1" applyBorder="1" applyAlignment="1">
      <alignment horizontal="right" indent="3"/>
    </xf>
    <xf numFmtId="3" fontId="0" fillId="0" borderId="6" xfId="0" applyNumberFormat="1" applyBorder="1" applyAlignment="1">
      <alignment horizontal="right" indent="3"/>
    </xf>
    <xf numFmtId="3" fontId="0" fillId="0" borderId="5" xfId="0" applyNumberFormat="1" applyBorder="1" applyAlignment="1">
      <alignment horizontal="right" indent="3"/>
    </xf>
    <xf numFmtId="3" fontId="0" fillId="0" borderId="7" xfId="0" applyNumberFormat="1" applyBorder="1" applyAlignment="1">
      <alignment horizontal="right" indent="3"/>
    </xf>
    <xf numFmtId="0" fontId="4" fillId="33" borderId="11" xfId="0" applyFont="1" applyFill="1" applyBorder="1" applyAlignment="1">
      <alignment horizontal="center"/>
    </xf>
    <xf numFmtId="3" fontId="4" fillId="0" borderId="1" xfId="0" applyNumberFormat="1" applyFont="1" applyBorder="1" applyAlignment="1"/>
    <xf numFmtId="0" fontId="4" fillId="0" borderId="0" xfId="0" applyFont="1" applyAlignment="1">
      <alignment horizontal="right" indent="3"/>
    </xf>
    <xf numFmtId="0" fontId="4" fillId="37" borderId="0" xfId="0" applyFont="1" applyFill="1"/>
    <xf numFmtId="0" fontId="13" fillId="33" borderId="1" xfId="0" applyFont="1" applyFill="1" applyBorder="1" applyAlignment="1">
      <alignment horizontal="right" vertical="center" wrapText="1" indent="3"/>
    </xf>
    <xf numFmtId="0" fontId="4" fillId="33" borderId="9" xfId="0" applyFont="1" applyFill="1" applyBorder="1" applyAlignment="1">
      <alignment horizontal="right" vertical="center" wrapText="1"/>
    </xf>
    <xf numFmtId="0" fontId="4" fillId="33" borderId="11" xfId="0" applyFont="1" applyFill="1" applyBorder="1" applyAlignment="1">
      <alignment horizontal="right" vertical="center" wrapText="1"/>
    </xf>
    <xf numFmtId="0" fontId="4" fillId="33" borderId="8" xfId="0" applyFont="1" applyFill="1" applyBorder="1" applyAlignment="1">
      <alignment vertical="center" wrapText="1"/>
    </xf>
    <xf numFmtId="0" fontId="4" fillId="33" borderId="6" xfId="0" applyFont="1" applyFill="1" applyBorder="1" applyAlignment="1">
      <alignment horizontal="center"/>
    </xf>
    <xf numFmtId="3" fontId="0" fillId="0" borderId="4" xfId="0" applyNumberFormat="1" applyFill="1" applyBorder="1" applyAlignment="1">
      <alignment horizontal="right" indent="3"/>
    </xf>
    <xf numFmtId="3" fontId="0" fillId="0" borderId="0" xfId="0" applyNumberFormat="1" applyFill="1" applyBorder="1" applyAlignment="1">
      <alignment horizontal="right" indent="3"/>
    </xf>
    <xf numFmtId="15" fontId="11" fillId="0" borderId="116" xfId="2" applyNumberFormat="1" applyFont="1" applyBorder="1" applyAlignment="1">
      <alignment horizontal="left" indent="3"/>
    </xf>
    <xf numFmtId="0" fontId="4" fillId="33" borderId="8" xfId="0" applyFont="1" applyFill="1" applyBorder="1" applyAlignment="1">
      <alignment horizontal="right" vertical="center" wrapText="1"/>
    </xf>
    <xf numFmtId="0" fontId="4" fillId="33" borderId="8" xfId="2" applyFont="1" applyFill="1" applyBorder="1" applyAlignment="1">
      <alignment horizontal="left" vertical="center" wrapText="1" indent="3"/>
    </xf>
    <xf numFmtId="3" fontId="0" fillId="0" borderId="12" xfId="0" applyNumberFormat="1" applyBorder="1" applyAlignment="1">
      <alignment horizontal="right" indent="3"/>
    </xf>
    <xf numFmtId="3" fontId="0" fillId="0" borderId="14" xfId="0" applyNumberFormat="1" applyFill="1" applyBorder="1" applyAlignment="1">
      <alignment horizontal="right" indent="3"/>
    </xf>
    <xf numFmtId="3" fontId="0" fillId="0" borderId="4" xfId="0" applyNumberFormat="1" applyBorder="1" applyAlignment="1">
      <alignment horizontal="right" indent="3"/>
    </xf>
    <xf numFmtId="15" fontId="11" fillId="0" borderId="10" xfId="2" applyNumberFormat="1" applyFont="1" applyBorder="1" applyAlignment="1">
      <alignment horizontal="left" indent="3"/>
    </xf>
    <xf numFmtId="0" fontId="0" fillId="0" borderId="0" xfId="0" applyFont="1" applyBorder="1" applyAlignment="1">
      <alignment readingOrder="2"/>
    </xf>
    <xf numFmtId="170" fontId="122" fillId="0" borderId="0" xfId="0" applyNumberFormat="1" applyFont="1" applyBorder="1" applyAlignment="1">
      <alignment horizontal="center"/>
    </xf>
    <xf numFmtId="0" fontId="4" fillId="0" borderId="0" xfId="0" applyFont="1" applyFill="1" applyAlignment="1">
      <alignment horizontal="right" wrapText="1"/>
    </xf>
    <xf numFmtId="0" fontId="4" fillId="0" borderId="0" xfId="0" applyFont="1" applyFill="1" applyAlignment="1">
      <alignment wrapText="1"/>
    </xf>
    <xf numFmtId="0" fontId="0" fillId="0" borderId="0" xfId="0" applyFill="1" applyAlignment="1">
      <alignment horizontal="left" indent="3"/>
    </xf>
    <xf numFmtId="0" fontId="4" fillId="33" borderId="13" xfId="0" applyFont="1" applyFill="1" applyBorder="1" applyAlignment="1">
      <alignment vertical="center" wrapText="1"/>
    </xf>
    <xf numFmtId="0" fontId="0" fillId="0" borderId="11" xfId="0" applyBorder="1" applyAlignment="1">
      <alignment horizontal="right" vertical="center" wrapText="1"/>
    </xf>
    <xf numFmtId="0" fontId="0" fillId="0" borderId="8" xfId="0" applyBorder="1" applyAlignment="1">
      <alignment horizontal="right" vertical="center" wrapText="1"/>
    </xf>
    <xf numFmtId="171" fontId="4" fillId="0" borderId="0" xfId="0" applyNumberFormat="1" applyFont="1" applyAlignment="1">
      <alignment horizontal="center"/>
    </xf>
    <xf numFmtId="171" fontId="0" fillId="0" borderId="3" xfId="0" applyNumberFormat="1" applyBorder="1" applyAlignment="1">
      <alignment horizontal="center"/>
    </xf>
    <xf numFmtId="171" fontId="0" fillId="0" borderId="116" xfId="0" applyNumberFormat="1" applyBorder="1" applyAlignment="1">
      <alignment horizontal="center"/>
    </xf>
    <xf numFmtId="171" fontId="0" fillId="0" borderId="10" xfId="0" applyNumberFormat="1" applyBorder="1" applyAlignment="1">
      <alignment horizontal="center"/>
    </xf>
    <xf numFmtId="4" fontId="0" fillId="0" borderId="0" xfId="0" applyNumberFormat="1" applyBorder="1"/>
    <xf numFmtId="0" fontId="4" fillId="33" borderId="10" xfId="0" applyFont="1" applyFill="1" applyBorder="1" applyAlignment="1">
      <alignment horizontal="center"/>
    </xf>
    <xf numFmtId="171" fontId="4" fillId="0" borderId="6" xfId="0" applyNumberFormat="1" applyFont="1" applyBorder="1" applyAlignment="1">
      <alignment horizontal="center"/>
    </xf>
    <xf numFmtId="0" fontId="11" fillId="0" borderId="0" xfId="2" applyFont="1" applyFill="1" applyAlignment="1">
      <alignment horizontal="right"/>
    </xf>
    <xf numFmtId="167" fontId="0" fillId="0" borderId="12" xfId="0" applyNumberFormat="1" applyFill="1" applyBorder="1" applyAlignment="1">
      <alignment horizontal="right" indent="3"/>
    </xf>
    <xf numFmtId="167" fontId="0" fillId="0" borderId="14" xfId="0" applyNumberFormat="1" applyFill="1" applyBorder="1" applyAlignment="1">
      <alignment horizontal="right" indent="3"/>
    </xf>
    <xf numFmtId="167" fontId="0" fillId="0" borderId="13" xfId="0" applyNumberFormat="1" applyFill="1" applyBorder="1" applyAlignment="1">
      <alignment horizontal="right" indent="3"/>
    </xf>
    <xf numFmtId="0" fontId="69" fillId="0" borderId="0" xfId="0" applyFont="1" applyFill="1" applyAlignment="1">
      <alignment horizontal="center"/>
    </xf>
    <xf numFmtId="167" fontId="0" fillId="0" borderId="4" xfId="0" applyNumberFormat="1" applyFill="1" applyBorder="1" applyAlignment="1">
      <alignment horizontal="right" indent="3"/>
    </xf>
    <xf numFmtId="167" fontId="0" fillId="0" borderId="0" xfId="0" applyNumberFormat="1" applyFill="1" applyBorder="1" applyAlignment="1">
      <alignment horizontal="right" indent="3"/>
    </xf>
    <xf numFmtId="167" fontId="0" fillId="0" borderId="2" xfId="0" applyNumberFormat="1" applyFill="1" applyBorder="1" applyAlignment="1">
      <alignment horizontal="right" indent="3"/>
    </xf>
    <xf numFmtId="0" fontId="123" fillId="0" borderId="0" xfId="0" applyFont="1" applyFill="1" applyAlignment="1">
      <alignment vertical="center" wrapText="1"/>
    </xf>
    <xf numFmtId="171" fontId="4" fillId="0" borderId="0" xfId="0" applyNumberFormat="1" applyFont="1" applyFill="1" applyAlignment="1">
      <alignment horizontal="center"/>
    </xf>
    <xf numFmtId="171" fontId="0" fillId="0" borderId="0" xfId="0" applyNumberFormat="1" applyFill="1" applyAlignment="1">
      <alignment horizontal="center"/>
    </xf>
    <xf numFmtId="167" fontId="0" fillId="0" borderId="6" xfId="0" applyNumberFormat="1" applyBorder="1" applyAlignment="1">
      <alignment horizontal="right" indent="3"/>
    </xf>
    <xf numFmtId="167" fontId="0" fillId="0" borderId="5" xfId="0" applyNumberFormat="1" applyBorder="1" applyAlignment="1">
      <alignment horizontal="right" indent="3"/>
    </xf>
    <xf numFmtId="167" fontId="0" fillId="0" borderId="7" xfId="0" applyNumberFormat="1" applyBorder="1" applyAlignment="1">
      <alignment horizontal="right" indent="3"/>
    </xf>
    <xf numFmtId="167" fontId="0" fillId="0" borderId="12" xfId="0" applyNumberFormat="1" applyBorder="1" applyAlignment="1">
      <alignment horizontal="right" indent="3"/>
    </xf>
    <xf numFmtId="167" fontId="0" fillId="0" borderId="4" xfId="0" applyNumberFormat="1" applyBorder="1" applyAlignment="1">
      <alignment horizontal="right" indent="3"/>
    </xf>
    <xf numFmtId="171" fontId="0" fillId="0" borderId="0" xfId="0" applyNumberFormat="1" applyAlignment="1">
      <alignment horizontal="center"/>
    </xf>
    <xf numFmtId="0" fontId="11" fillId="0" borderId="0" xfId="2" applyFont="1" applyAlignment="1">
      <alignment horizontal="right"/>
    </xf>
    <xf numFmtId="0" fontId="11" fillId="0" borderId="0" xfId="2" applyFont="1" applyAlignment="1"/>
    <xf numFmtId="0" fontId="7" fillId="0" borderId="0" xfId="0" applyFont="1" applyFill="1" applyAlignment="1">
      <alignment horizontal="left"/>
    </xf>
    <xf numFmtId="0" fontId="7" fillId="0" borderId="0" xfId="0" applyFont="1" applyFill="1" applyAlignment="1">
      <alignment horizontal="right" readingOrder="2"/>
    </xf>
    <xf numFmtId="0" fontId="4" fillId="33" borderId="1" xfId="0" applyFont="1" applyFill="1" applyBorder="1" applyAlignment="1">
      <alignment vertical="top"/>
    </xf>
    <xf numFmtId="0" fontId="4" fillId="33" borderId="7" xfId="0" applyFont="1" applyFill="1" applyBorder="1" applyAlignment="1">
      <alignment vertical="center" wrapText="1"/>
    </xf>
    <xf numFmtId="3" fontId="0" fillId="0" borderId="116" xfId="0" applyNumberFormat="1" applyFill="1" applyBorder="1" applyAlignment="1">
      <alignment horizontal="right" indent="3"/>
    </xf>
    <xf numFmtId="15" fontId="11" fillId="0" borderId="116" xfId="2" applyNumberFormat="1" applyFont="1" applyBorder="1" applyAlignment="1">
      <alignment horizontal="right"/>
    </xf>
    <xf numFmtId="3" fontId="0" fillId="0" borderId="10" xfId="0" applyNumberFormat="1" applyBorder="1" applyAlignment="1">
      <alignment horizontal="right" indent="3"/>
    </xf>
    <xf numFmtId="0" fontId="4" fillId="33" borderId="8" xfId="2" applyFont="1" applyFill="1" applyBorder="1" applyAlignment="1">
      <alignment horizontal="center" vertical="center" wrapText="1"/>
    </xf>
    <xf numFmtId="3" fontId="0" fillId="0" borderId="3" xfId="0" applyNumberFormat="1" applyFill="1" applyBorder="1" applyAlignment="1">
      <alignment horizontal="right" indent="3"/>
    </xf>
    <xf numFmtId="15" fontId="11" fillId="0" borderId="10" xfId="2" applyNumberFormat="1" applyFont="1" applyBorder="1" applyAlignment="1">
      <alignment horizontal="right"/>
    </xf>
    <xf numFmtId="4" fontId="0" fillId="0" borderId="4" xfId="0" applyNumberFormat="1" applyFill="1" applyBorder="1" applyAlignment="1">
      <alignment horizontal="right" indent="3"/>
    </xf>
    <xf numFmtId="4" fontId="0" fillId="0" borderId="116" xfId="0" applyNumberFormat="1" applyFill="1" applyBorder="1" applyAlignment="1">
      <alignment horizontal="right" indent="3"/>
    </xf>
    <xf numFmtId="4" fontId="0" fillId="0" borderId="10" xfId="0" applyNumberFormat="1" applyBorder="1" applyAlignment="1">
      <alignment horizontal="right" indent="3"/>
    </xf>
    <xf numFmtId="4" fontId="0" fillId="0" borderId="6" xfId="0" applyNumberFormat="1" applyBorder="1" applyAlignment="1">
      <alignment horizontal="right" indent="3"/>
    </xf>
    <xf numFmtId="4" fontId="0" fillId="0" borderId="4" xfId="0" applyNumberFormat="1" applyBorder="1" applyAlignment="1">
      <alignment horizontal="right" indent="3"/>
    </xf>
    <xf numFmtId="4" fontId="0" fillId="0" borderId="6" xfId="0" applyNumberFormat="1" applyFill="1" applyBorder="1" applyAlignment="1">
      <alignment horizontal="right" indent="3"/>
    </xf>
    <xf numFmtId="4" fontId="0" fillId="0" borderId="10" xfId="0" applyNumberFormat="1" applyFill="1" applyBorder="1" applyAlignment="1">
      <alignment horizontal="right" indent="3"/>
    </xf>
    <xf numFmtId="0" fontId="11" fillId="0" borderId="0" xfId="2" applyFont="1" applyAlignment="1">
      <alignment horizontal="center"/>
    </xf>
    <xf numFmtId="0" fontId="50" fillId="0" borderId="0" xfId="0" applyFont="1"/>
    <xf numFmtId="0" fontId="10" fillId="33" borderId="1" xfId="2" applyFont="1" applyFill="1" applyBorder="1" applyAlignment="1">
      <alignment horizontal="left"/>
    </xf>
    <xf numFmtId="0" fontId="10" fillId="33" borderId="9" xfId="2" applyFont="1" applyFill="1" applyBorder="1" applyAlignment="1">
      <alignment horizontal="center"/>
    </xf>
    <xf numFmtId="0" fontId="10" fillId="33" borderId="11" xfId="2" applyFont="1" applyFill="1" applyBorder="1" applyAlignment="1">
      <alignment horizontal="center"/>
    </xf>
    <xf numFmtId="2" fontId="0" fillId="0" borderId="0" xfId="0" applyNumberFormat="1" applyFont="1" applyAlignment="1">
      <alignment horizontal="left" indent="2"/>
    </xf>
    <xf numFmtId="0" fontId="0" fillId="0" borderId="0" xfId="0"/>
    <xf numFmtId="0" fontId="109" fillId="0" borderId="0" xfId="2" applyFont="1" applyAlignment="1">
      <alignment horizontal="left"/>
    </xf>
    <xf numFmtId="0" fontId="4" fillId="0" borderId="0" xfId="2" applyFont="1" applyFill="1" applyAlignment="1">
      <alignment horizontal="right" readingOrder="2"/>
    </xf>
    <xf numFmtId="0" fontId="11" fillId="0" borderId="0" xfId="2" applyFont="1" applyFill="1" applyAlignment="1"/>
    <xf numFmtId="0" fontId="11" fillId="0" borderId="0" xfId="2" applyFont="1" applyFill="1" applyBorder="1" applyAlignment="1"/>
    <xf numFmtId="0" fontId="11" fillId="0" borderId="0" xfId="2" applyFont="1" applyBorder="1" applyAlignment="1"/>
    <xf numFmtId="0" fontId="4" fillId="33" borderId="3" xfId="2" applyFont="1" applyFill="1" applyBorder="1" applyAlignment="1">
      <alignment vertical="top"/>
    </xf>
    <xf numFmtId="0" fontId="4" fillId="33" borderId="1" xfId="2" applyFont="1" applyFill="1" applyBorder="1" applyAlignment="1">
      <alignment horizontal="center" vertical="top"/>
    </xf>
    <xf numFmtId="0" fontId="4" fillId="33" borderId="3" xfId="2" applyFont="1" applyFill="1" applyBorder="1" applyAlignment="1">
      <alignment horizontal="center" vertical="top"/>
    </xf>
    <xf numFmtId="0" fontId="4" fillId="33" borderId="1" xfId="2" applyFont="1" applyFill="1" applyBorder="1" applyAlignment="1">
      <alignment horizontal="center"/>
    </xf>
    <xf numFmtId="3" fontId="5" fillId="0" borderId="0" xfId="2" applyNumberFormat="1" applyFont="1" applyAlignment="1">
      <alignment horizontal="right"/>
    </xf>
    <xf numFmtId="3" fontId="5" fillId="0" borderId="0" xfId="2" applyNumberFormat="1" applyFont="1" applyBorder="1" applyAlignment="1">
      <alignment horizontal="right"/>
    </xf>
    <xf numFmtId="2" fontId="11" fillId="0" borderId="13" xfId="2" applyNumberFormat="1" applyFont="1" applyBorder="1" applyAlignment="1">
      <alignment horizontal="right"/>
    </xf>
    <xf numFmtId="2" fontId="11" fillId="0" borderId="2" xfId="2" applyNumberFormat="1" applyFont="1" applyBorder="1" applyAlignment="1">
      <alignment horizontal="right"/>
    </xf>
    <xf numFmtId="3" fontId="11" fillId="0" borderId="0" xfId="2" applyNumberFormat="1" applyFont="1" applyBorder="1" applyAlignment="1">
      <alignment horizontal="right"/>
    </xf>
    <xf numFmtId="3" fontId="11" fillId="0" borderId="0" xfId="2" applyNumberFormat="1" applyFont="1" applyFill="1" applyBorder="1" applyAlignment="1">
      <alignment horizontal="right"/>
    </xf>
    <xf numFmtId="3" fontId="11" fillId="0" borderId="2" xfId="2" applyNumberFormat="1" applyFont="1" applyFill="1" applyBorder="1" applyAlignment="1">
      <alignment horizontal="right"/>
    </xf>
    <xf numFmtId="3" fontId="11" fillId="0" borderId="4" xfId="2" applyNumberFormat="1" applyFont="1" applyFill="1" applyBorder="1" applyAlignment="1">
      <alignment horizontal="right"/>
    </xf>
    <xf numFmtId="0" fontId="4" fillId="33" borderId="3" xfId="2" applyFont="1" applyFill="1" applyBorder="1" applyAlignment="1">
      <alignment horizontal="center"/>
    </xf>
    <xf numFmtId="0" fontId="4" fillId="33" borderId="11" xfId="2" applyFont="1" applyFill="1" applyBorder="1" applyAlignment="1">
      <alignment horizontal="center"/>
    </xf>
    <xf numFmtId="0" fontId="4" fillId="33" borderId="11" xfId="2" applyFont="1" applyFill="1" applyBorder="1" applyAlignment="1">
      <alignment horizontal="center"/>
    </xf>
    <xf numFmtId="0" fontId="4" fillId="33" borderId="10" xfId="2" applyFont="1" applyFill="1" applyBorder="1" applyAlignment="1">
      <alignment horizontal="center"/>
    </xf>
    <xf numFmtId="3" fontId="10" fillId="0" borderId="10" xfId="2" applyNumberFormat="1" applyFont="1" applyFill="1" applyBorder="1" applyAlignment="1">
      <alignment horizontal="right" vertical="center"/>
    </xf>
    <xf numFmtId="2" fontId="10" fillId="0" borderId="10" xfId="2" applyNumberFormat="1" applyFont="1" applyBorder="1" applyAlignment="1">
      <alignment horizontal="right" vertical="center"/>
    </xf>
    <xf numFmtId="0" fontId="11" fillId="0" borderId="0" xfId="2" applyFont="1" applyAlignment="1">
      <alignment horizontal="left"/>
    </xf>
    <xf numFmtId="0" fontId="11" fillId="0" borderId="0" xfId="2" applyFont="1" applyAlignment="1">
      <alignment horizontal="right" readingOrder="2"/>
    </xf>
    <xf numFmtId="0" fontId="4" fillId="33" borderId="1" xfId="2" applyFont="1" applyFill="1" applyBorder="1" applyAlignment="1">
      <alignment horizontal="center" vertical="center"/>
    </xf>
    <xf numFmtId="0" fontId="10" fillId="33" borderId="1" xfId="2" applyFont="1" applyFill="1" applyBorder="1" applyAlignment="1">
      <alignment horizontal="right"/>
    </xf>
    <xf numFmtId="0" fontId="10" fillId="33" borderId="9" xfId="2" applyFont="1" applyFill="1" applyBorder="1" applyAlignment="1">
      <alignment horizontal="right"/>
    </xf>
    <xf numFmtId="0" fontId="10" fillId="33" borderId="1" xfId="2" applyFont="1" applyFill="1" applyBorder="1" applyAlignment="1">
      <alignment horizontal="center" wrapText="1"/>
    </xf>
    <xf numFmtId="4" fontId="11" fillId="0" borderId="2" xfId="2" applyNumberFormat="1" applyFont="1" applyFill="1" applyBorder="1" applyAlignment="1">
      <alignment horizontal="right"/>
    </xf>
    <xf numFmtId="0" fontId="4" fillId="0" borderId="0" xfId="2" applyFont="1" applyFill="1" applyBorder="1" applyAlignment="1">
      <alignment horizontal="right"/>
    </xf>
    <xf numFmtId="0" fontId="4" fillId="0" borderId="0" xfId="2" applyFont="1" applyBorder="1" applyAlignment="1">
      <alignment horizontal="right"/>
    </xf>
    <xf numFmtId="3" fontId="11" fillId="0" borderId="0" xfId="2" applyNumberFormat="1" applyFont="1" applyAlignment="1">
      <alignment horizontal="right"/>
    </xf>
    <xf numFmtId="3" fontId="11" fillId="0" borderId="2" xfId="2" applyNumberFormat="1" applyFont="1" applyBorder="1" applyAlignment="1">
      <alignment horizontal="right"/>
    </xf>
    <xf numFmtId="3" fontId="5" fillId="0" borderId="2" xfId="2" applyNumberFormat="1" applyFont="1" applyBorder="1" applyAlignment="1">
      <alignment horizontal="right"/>
    </xf>
    <xf numFmtId="0" fontId="4" fillId="33" borderId="9" xfId="2" applyFont="1" applyFill="1" applyBorder="1" applyAlignment="1">
      <alignment horizontal="center"/>
    </xf>
    <xf numFmtId="3" fontId="11" fillId="0" borderId="4" xfId="2" applyNumberFormat="1" applyFont="1" applyBorder="1" applyAlignment="1">
      <alignment horizontal="right"/>
    </xf>
    <xf numFmtId="3" fontId="10" fillId="0" borderId="10" xfId="2" applyNumberFormat="1" applyFont="1" applyBorder="1" applyAlignment="1">
      <alignment horizontal="right"/>
    </xf>
    <xf numFmtId="3" fontId="11" fillId="0" borderId="6" xfId="2" applyNumberFormat="1" applyFont="1" applyFill="1" applyBorder="1" applyAlignment="1">
      <alignment horizontal="right"/>
    </xf>
    <xf numFmtId="3" fontId="11" fillId="0" borderId="5" xfId="2" applyNumberFormat="1" applyFont="1" applyFill="1" applyBorder="1" applyAlignment="1">
      <alignment horizontal="right"/>
    </xf>
    <xf numFmtId="3" fontId="11" fillId="0" borderId="7" xfId="2" applyNumberFormat="1" applyFont="1" applyFill="1" applyBorder="1" applyAlignment="1">
      <alignment horizontal="right"/>
    </xf>
    <xf numFmtId="0" fontId="4" fillId="33" borderId="0" xfId="2" applyFont="1" applyFill="1" applyBorder="1" applyAlignment="1">
      <alignment horizontal="center"/>
    </xf>
    <xf numFmtId="3" fontId="11" fillId="0" borderId="1" xfId="2" applyNumberFormat="1" applyFont="1" applyFill="1" applyBorder="1" applyAlignment="1">
      <alignment horizontal="right"/>
    </xf>
    <xf numFmtId="3" fontId="10" fillId="0" borderId="1" xfId="2" applyNumberFormat="1" applyFont="1" applyFill="1" applyBorder="1" applyAlignment="1">
      <alignment horizontal="right"/>
    </xf>
    <xf numFmtId="3" fontId="5" fillId="0" borderId="12" xfId="2" applyNumberFormat="1" applyFont="1" applyBorder="1" applyAlignment="1">
      <alignment horizontal="right"/>
    </xf>
    <xf numFmtId="4" fontId="11" fillId="0" borderId="14" xfId="2" applyNumberFormat="1" applyFont="1" applyBorder="1" applyAlignment="1">
      <alignment horizontal="right"/>
    </xf>
    <xf numFmtId="4" fontId="11" fillId="0" borderId="13" xfId="2" applyNumberFormat="1" applyFont="1" applyBorder="1" applyAlignment="1">
      <alignment horizontal="right"/>
    </xf>
    <xf numFmtId="3" fontId="5" fillId="0" borderId="4" xfId="2" applyNumberFormat="1" applyFont="1" applyBorder="1" applyAlignment="1">
      <alignment horizontal="right"/>
    </xf>
    <xf numFmtId="4" fontId="11" fillId="0" borderId="0" xfId="2" applyNumberFormat="1" applyFont="1" applyBorder="1" applyAlignment="1">
      <alignment horizontal="right"/>
    </xf>
    <xf numFmtId="4" fontId="11" fillId="0" borderId="2" xfId="2" applyNumberFormat="1" applyFont="1" applyBorder="1" applyAlignment="1">
      <alignment horizontal="right"/>
    </xf>
    <xf numFmtId="3" fontId="5" fillId="0" borderId="4" xfId="2" applyNumberFormat="1" applyFont="1" applyFill="1" applyBorder="1" applyAlignment="1">
      <alignment horizontal="right"/>
    </xf>
    <xf numFmtId="4" fontId="11" fillId="0" borderId="0" xfId="2" applyNumberFormat="1" applyFont="1" applyFill="1" applyBorder="1" applyAlignment="1">
      <alignment horizontal="right"/>
    </xf>
    <xf numFmtId="3" fontId="5" fillId="38" borderId="4" xfId="2" applyNumberFormat="1" applyFont="1" applyFill="1" applyBorder="1" applyAlignment="1">
      <alignment horizontal="right"/>
    </xf>
    <xf numFmtId="3" fontId="5" fillId="38" borderId="6" xfId="2" applyNumberFormat="1" applyFont="1" applyFill="1" applyBorder="1" applyAlignment="1">
      <alignment horizontal="right"/>
    </xf>
    <xf numFmtId="4" fontId="11" fillId="0" borderId="5" xfId="2" applyNumberFormat="1" applyFont="1" applyBorder="1" applyAlignment="1">
      <alignment horizontal="right"/>
    </xf>
    <xf numFmtId="4" fontId="11" fillId="0" borderId="7" xfId="2" applyNumberFormat="1" applyFont="1" applyBorder="1" applyAlignment="1">
      <alignment horizontal="right"/>
    </xf>
    <xf numFmtId="166" fontId="11" fillId="0" borderId="0" xfId="2" applyNumberFormat="1" applyFont="1" applyAlignment="1">
      <alignment horizontal="right"/>
    </xf>
    <xf numFmtId="166" fontId="11" fillId="0" borderId="13" xfId="2" applyNumberFormat="1" applyFont="1" applyBorder="1" applyAlignment="1">
      <alignment horizontal="right"/>
    </xf>
    <xf numFmtId="166" fontId="11" fillId="0" borderId="2" xfId="2" applyNumberFormat="1" applyFont="1" applyBorder="1" applyAlignment="1">
      <alignment horizontal="right"/>
    </xf>
    <xf numFmtId="166" fontId="11" fillId="0" borderId="0" xfId="2" applyNumberFormat="1" applyFont="1" applyFill="1" applyAlignment="1">
      <alignment horizontal="right"/>
    </xf>
    <xf numFmtId="166" fontId="11" fillId="0" borderId="2" xfId="2" applyNumberFormat="1" applyFont="1" applyFill="1" applyBorder="1" applyAlignment="1">
      <alignment horizontal="right"/>
    </xf>
    <xf numFmtId="166" fontId="11" fillId="0" borderId="6" xfId="2" applyNumberFormat="1" applyFont="1" applyBorder="1" applyAlignment="1">
      <alignment horizontal="right"/>
    </xf>
    <xf numFmtId="166" fontId="11" fillId="0" borderId="5" xfId="2" applyNumberFormat="1" applyFont="1" applyBorder="1" applyAlignment="1">
      <alignment horizontal="right"/>
    </xf>
    <xf numFmtId="166" fontId="11" fillId="0" borderId="7" xfId="2" applyNumberFormat="1" applyFont="1" applyBorder="1" applyAlignment="1">
      <alignment horizontal="right"/>
    </xf>
    <xf numFmtId="0" fontId="11" fillId="0" borderId="0" xfId="2" applyFont="1" applyAlignment="1">
      <alignment horizontal="right" vertical="center" wrapText="1" readingOrder="2"/>
    </xf>
    <xf numFmtId="0" fontId="4" fillId="0" borderId="0" xfId="2" applyFont="1" applyFill="1" applyAlignment="1">
      <alignment horizontal="right"/>
    </xf>
    <xf numFmtId="166" fontId="11" fillId="0" borderId="14" xfId="2" applyNumberFormat="1" applyFont="1" applyBorder="1" applyAlignment="1">
      <alignment horizontal="right"/>
    </xf>
    <xf numFmtId="171" fontId="11" fillId="0" borderId="0" xfId="2" applyNumberFormat="1" applyFont="1" applyAlignment="1"/>
    <xf numFmtId="166" fontId="11" fillId="0" borderId="0" xfId="2" applyNumberFormat="1" applyFont="1" applyBorder="1" applyAlignment="1">
      <alignment horizontal="right"/>
    </xf>
    <xf numFmtId="166" fontId="11" fillId="0" borderId="0" xfId="2" applyNumberFormat="1" applyFont="1" applyFill="1" applyBorder="1" applyAlignment="1">
      <alignment horizontal="right"/>
    </xf>
    <xf numFmtId="166" fontId="11" fillId="0" borderId="4" xfId="2" applyNumberFormat="1" applyFont="1" applyBorder="1" applyAlignment="1">
      <alignment horizontal="right"/>
    </xf>
    <xf numFmtId="166" fontId="11" fillId="0" borderId="12" xfId="2" applyNumberFormat="1" applyFont="1" applyBorder="1" applyAlignment="1">
      <alignment horizontal="right"/>
    </xf>
    <xf numFmtId="166" fontId="11" fillId="0" borderId="4" xfId="2" applyNumberFormat="1" applyFont="1" applyFill="1" applyBorder="1" applyAlignment="1">
      <alignment horizontal="right"/>
    </xf>
    <xf numFmtId="0" fontId="4" fillId="0" borderId="0" xfId="2" applyFont="1" applyFill="1" applyAlignment="1"/>
    <xf numFmtId="0" fontId="4" fillId="33" borderId="9" xfId="2" applyFont="1" applyFill="1" applyBorder="1" applyAlignment="1">
      <alignment horizontal="center" vertical="center" wrapText="1"/>
    </xf>
    <xf numFmtId="0" fontId="11" fillId="33" borderId="14" xfId="2" applyFont="1" applyFill="1" applyBorder="1" applyAlignment="1">
      <alignment horizontal="center" vertical="center" wrapText="1"/>
    </xf>
    <xf numFmtId="0" fontId="11" fillId="33" borderId="13" xfId="2" applyFont="1" applyFill="1" applyBorder="1" applyAlignment="1">
      <alignment horizontal="center" vertical="center" wrapText="1"/>
    </xf>
    <xf numFmtId="3" fontId="11" fillId="0" borderId="116" xfId="2" applyNumberFormat="1" applyFont="1" applyFill="1" applyBorder="1" applyAlignment="1">
      <alignment horizontal="right"/>
    </xf>
    <xf numFmtId="3" fontId="11" fillId="0" borderId="10" xfId="2" applyNumberFormat="1" applyFont="1" applyFill="1" applyBorder="1" applyAlignment="1">
      <alignment horizontal="right"/>
    </xf>
    <xf numFmtId="0" fontId="4" fillId="33" borderId="11" xfId="2" applyFont="1" applyFill="1" applyBorder="1" applyAlignment="1">
      <alignment horizontal="center" vertical="center" wrapText="1"/>
    </xf>
    <xf numFmtId="3" fontId="11" fillId="0" borderId="12" xfId="2" applyNumberFormat="1" applyFont="1" applyFill="1" applyBorder="1" applyAlignment="1">
      <alignment horizontal="right"/>
    </xf>
    <xf numFmtId="3" fontId="11" fillId="0" borderId="3" xfId="2" applyNumberFormat="1" applyFont="1" applyFill="1" applyBorder="1" applyAlignment="1">
      <alignment horizontal="right"/>
    </xf>
    <xf numFmtId="0" fontId="4" fillId="33" borderId="9" xfId="2" applyFont="1" applyFill="1" applyBorder="1" applyAlignment="1">
      <alignment horizontal="left" vertical="center"/>
    </xf>
    <xf numFmtId="0" fontId="124" fillId="0" borderId="0" xfId="0" applyFont="1" applyBorder="1" applyAlignment="1">
      <alignment horizontal="justify"/>
    </xf>
    <xf numFmtId="0" fontId="124" fillId="0" borderId="0" xfId="0" applyFont="1" applyBorder="1" applyAlignment="1">
      <alignment horizontal="right"/>
    </xf>
    <xf numFmtId="170" fontId="122" fillId="0" borderId="0" xfId="0" applyNumberFormat="1" applyFont="1" applyBorder="1" applyAlignment="1">
      <alignment horizontal="right"/>
    </xf>
    <xf numFmtId="0" fontId="4" fillId="0" borderId="0" xfId="2" applyFont="1" applyFill="1" applyAlignment="1">
      <alignment horizontal="right" vertical="center" wrapText="1" readingOrder="2"/>
    </xf>
    <xf numFmtId="0" fontId="4" fillId="33" borderId="1" xfId="2" applyFont="1" applyFill="1" applyBorder="1" applyAlignment="1">
      <alignment horizontal="left" vertical="center" wrapText="1"/>
    </xf>
    <xf numFmtId="0" fontId="11" fillId="0" borderId="0" xfId="2" applyFont="1" applyAlignment="1">
      <alignment horizontal="left" vertical="center" wrapText="1"/>
    </xf>
    <xf numFmtId="4" fontId="11" fillId="0" borderId="12" xfId="2" applyNumberFormat="1" applyFont="1" applyFill="1" applyBorder="1" applyAlignment="1">
      <alignment horizontal="right"/>
    </xf>
    <xf numFmtId="4" fontId="11" fillId="0" borderId="3" xfId="2" applyNumberFormat="1" applyFont="1" applyFill="1" applyBorder="1" applyAlignment="1">
      <alignment horizontal="right"/>
    </xf>
    <xf numFmtId="4" fontId="11" fillId="0" borderId="4" xfId="2" applyNumberFormat="1" applyFont="1" applyFill="1" applyBorder="1" applyAlignment="1">
      <alignment horizontal="right"/>
    </xf>
    <xf numFmtId="4" fontId="11" fillId="0" borderId="116" xfId="2" applyNumberFormat="1" applyFont="1" applyFill="1" applyBorder="1" applyAlignment="1">
      <alignment horizontal="right"/>
    </xf>
    <xf numFmtId="4" fontId="11" fillId="0" borderId="6" xfId="2" applyNumberFormat="1" applyFont="1" applyFill="1" applyBorder="1" applyAlignment="1">
      <alignment horizontal="right"/>
    </xf>
    <xf numFmtId="4" fontId="11" fillId="0" borderId="10" xfId="2" applyNumberFormat="1" applyFont="1" applyFill="1" applyBorder="1" applyAlignment="1">
      <alignment horizontal="right"/>
    </xf>
    <xf numFmtId="0" fontId="11" fillId="0" borderId="0" xfId="2" applyFont="1" applyAlignment="1">
      <alignment horizontal="right" vertical="center" wrapText="1"/>
    </xf>
    <xf numFmtId="0" fontId="11" fillId="0" borderId="0" xfId="2" applyFont="1" applyAlignment="1">
      <alignment horizontal="right" vertical="center" wrapText="1"/>
    </xf>
    <xf numFmtId="0" fontId="10" fillId="33" borderId="9" xfId="2" applyFont="1" applyFill="1" applyBorder="1" applyAlignment="1">
      <alignment horizontal="center"/>
    </xf>
    <xf numFmtId="0" fontId="4" fillId="33" borderId="9" xfId="2" applyFont="1" applyFill="1" applyBorder="1" applyAlignment="1">
      <alignment horizontal="center"/>
    </xf>
    <xf numFmtId="0" fontId="4" fillId="33" borderId="8" xfId="2" applyFont="1" applyFill="1" applyBorder="1" applyAlignment="1">
      <alignment horizontal="center"/>
    </xf>
    <xf numFmtId="0" fontId="4" fillId="33" borderId="12" xfId="2" applyFont="1" applyFill="1" applyBorder="1" applyAlignment="1">
      <alignment horizontal="center" wrapText="1"/>
    </xf>
    <xf numFmtId="0" fontId="10" fillId="33" borderId="3" xfId="2" applyFont="1" applyFill="1" applyBorder="1" applyAlignment="1">
      <alignment horizontal="right"/>
    </xf>
    <xf numFmtId="0" fontId="10" fillId="33" borderId="13" xfId="2" applyFont="1" applyFill="1" applyBorder="1" applyAlignment="1">
      <alignment horizontal="right"/>
    </xf>
    <xf numFmtId="0" fontId="4" fillId="33" borderId="8" xfId="2" applyFont="1" applyFill="1" applyBorder="1" applyAlignment="1">
      <alignment horizontal="center"/>
    </xf>
    <xf numFmtId="0" fontId="4" fillId="33" borderId="10" xfId="2" applyFont="1" applyFill="1" applyBorder="1" applyAlignment="1">
      <alignment horizontal="left"/>
    </xf>
    <xf numFmtId="3" fontId="10" fillId="0" borderId="6" xfId="2" applyNumberFormat="1" applyFont="1" applyBorder="1" applyAlignment="1">
      <alignment horizontal="right"/>
    </xf>
    <xf numFmtId="3" fontId="10" fillId="0" borderId="5" xfId="2" applyNumberFormat="1" applyFont="1" applyBorder="1" applyAlignment="1">
      <alignment horizontal="right"/>
    </xf>
    <xf numFmtId="3" fontId="10" fillId="0" borderId="7" xfId="2" applyNumberFormat="1" applyFont="1" applyBorder="1" applyAlignment="1">
      <alignment horizontal="right"/>
    </xf>
    <xf numFmtId="3" fontId="11" fillId="0" borderId="0" xfId="2" applyNumberFormat="1" applyFont="1" applyBorder="1" applyAlignment="1"/>
    <xf numFmtId="0" fontId="4" fillId="33" borderId="1" xfId="2" applyFont="1" applyFill="1" applyBorder="1" applyAlignment="1">
      <alignment horizontal="left"/>
    </xf>
    <xf numFmtId="3" fontId="11" fillId="0" borderId="6" xfId="2" applyNumberFormat="1" applyFont="1" applyBorder="1" applyAlignment="1">
      <alignment horizontal="right"/>
    </xf>
    <xf numFmtId="3" fontId="11" fillId="0" borderId="5" xfId="2" applyNumberFormat="1" applyFont="1" applyBorder="1" applyAlignment="1">
      <alignment horizontal="right"/>
    </xf>
    <xf numFmtId="3" fontId="11" fillId="0" borderId="7" xfId="2" applyNumberFormat="1" applyFont="1" applyBorder="1" applyAlignment="1">
      <alignment horizontal="right"/>
    </xf>
    <xf numFmtId="0" fontId="4" fillId="33" borderId="3" xfId="2" applyFont="1" applyFill="1" applyBorder="1" applyAlignment="1">
      <alignment horizontal="left"/>
    </xf>
    <xf numFmtId="3" fontId="10" fillId="0" borderId="9" xfId="2" applyNumberFormat="1" applyFont="1" applyBorder="1" applyAlignment="1">
      <alignment horizontal="right"/>
    </xf>
    <xf numFmtId="3" fontId="10" fillId="0" borderId="11" xfId="2" applyNumberFormat="1" applyFont="1" applyBorder="1" applyAlignment="1">
      <alignment horizontal="right"/>
    </xf>
    <xf numFmtId="3" fontId="10" fillId="0" borderId="8" xfId="2" applyNumberFormat="1" applyFont="1" applyBorder="1" applyAlignment="1">
      <alignment horizontal="right"/>
    </xf>
    <xf numFmtId="0" fontId="39" fillId="0" borderId="0" xfId="2" applyFont="1" applyAlignment="1">
      <alignment horizontal="left" vertical="center" wrapText="1"/>
    </xf>
    <xf numFmtId="0" fontId="39" fillId="0" borderId="0" xfId="2" applyFont="1" applyAlignment="1">
      <alignment horizontal="center"/>
    </xf>
    <xf numFmtId="0" fontId="39" fillId="0" borderId="0" xfId="2" applyFont="1" applyAlignment="1">
      <alignment horizontal="right"/>
    </xf>
  </cellXfs>
  <cellStyles count="85">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60% - Accent1 2" xfId="20"/>
    <cellStyle name="60% - Accent2 2" xfId="21"/>
    <cellStyle name="60% - Accent3 2" xfId="22"/>
    <cellStyle name="60% - Accent4 2" xfId="23"/>
    <cellStyle name="60% - Accent5 2" xfId="24"/>
    <cellStyle name="60% - Accent6 2" xfId="25"/>
    <cellStyle name="Accent1 2" xfId="26"/>
    <cellStyle name="Accent2 2" xfId="27"/>
    <cellStyle name="Accent3 2" xfId="28"/>
    <cellStyle name="Accent4 2" xfId="29"/>
    <cellStyle name="Accent5 2" xfId="30"/>
    <cellStyle name="Accent6 2" xfId="31"/>
    <cellStyle name="Bad 2" xfId="32"/>
    <cellStyle name="Calculation 2" xfId="33"/>
    <cellStyle name="Check Cell 2" xfId="34"/>
    <cellStyle name="Comma" xfId="77" builtinId="3"/>
    <cellStyle name="Comma 2" xfId="35"/>
    <cellStyle name="Comma 3" xfId="78"/>
    <cellStyle name="Comma 4" xfId="79"/>
    <cellStyle name="Explanatory Text 2" xfId="36"/>
    <cellStyle name="Good 2" xfId="37"/>
    <cellStyle name="Heading 1 2" xfId="38"/>
    <cellStyle name="Heading 2 2" xfId="39"/>
    <cellStyle name="Heading 3 2" xfId="40"/>
    <cellStyle name="Heading 4 2" xfId="41"/>
    <cellStyle name="Input 2" xfId="42"/>
    <cellStyle name="Linked Cell 2" xfId="43"/>
    <cellStyle name="MS_Arabic" xfId="44"/>
    <cellStyle name="Neutral 2" xfId="45"/>
    <cellStyle name="Normal" xfId="0" builtinId="0"/>
    <cellStyle name="Normal 12" xfId="46"/>
    <cellStyle name="Normal 13" xfId="47"/>
    <cellStyle name="Normal 14" xfId="48"/>
    <cellStyle name="Normal 15" xfId="49"/>
    <cellStyle name="Normal 16" xfId="50"/>
    <cellStyle name="Normal 17" xfId="51"/>
    <cellStyle name="Normal 18" xfId="52"/>
    <cellStyle name="Normal 19" xfId="53"/>
    <cellStyle name="Normal 2" xfId="1"/>
    <cellStyle name="Normal 2 2" xfId="2"/>
    <cellStyle name="Normal 2 2 2" xfId="63"/>
    <cellStyle name="Normal 2 2 3" xfId="67"/>
    <cellStyle name="Normal 2 2 4" xfId="68"/>
    <cellStyle name="Normal 2 2 5" xfId="69"/>
    <cellStyle name="Normal 2 2 6" xfId="70"/>
    <cellStyle name="Normal 2 3" xfId="66"/>
    <cellStyle name="Normal 2 3 2" xfId="82"/>
    <cellStyle name="Normal 2 4" xfId="71"/>
    <cellStyle name="Normal 2 5" xfId="72"/>
    <cellStyle name="Normal 2 6" xfId="73"/>
    <cellStyle name="Normal 2_Xl0000221" xfId="7"/>
    <cellStyle name="Normal 20" xfId="54"/>
    <cellStyle name="Normal 21" xfId="55"/>
    <cellStyle name="Normal 29" xfId="3"/>
    <cellStyle name="Normal 3" xfId="56"/>
    <cellStyle name="Normal 3 2" xfId="64"/>
    <cellStyle name="Normal 3 2 2" xfId="80"/>
    <cellStyle name="Normal 3 2 2 2" xfId="4"/>
    <cellStyle name="Normal 3 2 3" xfId="81"/>
    <cellStyle name="Normal 3 2 3 2" xfId="84"/>
    <cellStyle name="Normal 3 4" xfId="6"/>
    <cellStyle name="Normal 4" xfId="65"/>
    <cellStyle name="Normal 5" xfId="5"/>
    <cellStyle name="Normal 6" xfId="74"/>
    <cellStyle name="Normal 7" xfId="75"/>
    <cellStyle name="Normal 8" xfId="57"/>
    <cellStyle name="Normal 9" xfId="76"/>
    <cellStyle name="Normal_Xl0000135" xfId="83"/>
    <cellStyle name="Note 2" xfId="58"/>
    <cellStyle name="Output 2" xfId="59"/>
    <cellStyle name="Title 2" xfId="60"/>
    <cellStyle name="Total 2" xfId="61"/>
    <cellStyle name="Warning Text 2" xfId="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361950</xdr:colOff>
      <xdr:row>1117</xdr:row>
      <xdr:rowOff>123825</xdr:rowOff>
    </xdr:from>
    <xdr:ext cx="184731" cy="264560"/>
    <xdr:sp macro="" textlink="">
      <xdr:nvSpPr>
        <xdr:cNvPr id="2" name="TextBox 1"/>
        <xdr:cNvSpPr txBox="1"/>
      </xdr:nvSpPr>
      <xdr:spPr>
        <a:xfrm flipH="1">
          <a:off x="10122680469" y="21140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pPr algn="r" rtl="1"/>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elminnawi/AppData/Local/Microsoft/Windows/Temporary%20Internet%20Files/Content.Outlook/YKRRM4FB/17-11-11-All%20tables%20HD1-modifi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ahmed/Local%20Settings/Temporary%20Internet%20Files/Content.Outlook/MVXODFRT/Population%20Estimates%20Template%20Linear_v10%202011%2009%201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foreign trade"/>
      <sheetName val="Economy  (2)"/>
      <sheetName val="Economy  (3)"/>
      <sheetName val="2.1Industry "/>
      <sheetName val="Industry  (2)"/>
      <sheetName val="Industry  (3)"/>
      <sheetName val="3.1 Population"/>
      <sheetName val="Demography "/>
      <sheetName val="4.1Education &amp; Health"/>
      <sheetName val="Level Social Aid"/>
      <sheetName val="Books"/>
      <sheetName val="5.Labour Force "/>
      <sheetName val="5.Labour Force  (2)"/>
      <sheetName val="Agriculture"/>
      <sheetName val="Agriculture2"/>
      <sheetName val="Climate1"/>
      <sheetName val="Alain Climate2"/>
      <sheetName val="Sheet1"/>
    </sheetNames>
    <sheetDataSet>
      <sheetData sheetId="0" refreshError="1"/>
      <sheetData sheetId="1" refreshError="1"/>
      <sheetData sheetId="2" refreshError="1"/>
      <sheetData sheetId="3" refreshError="1"/>
      <sheetData sheetId="4" refreshError="1"/>
      <sheetData sheetId="5" refreshError="1"/>
      <sheetData sheetId="6" refreshError="1">
        <row r="80">
          <cell r="B80">
            <v>1315179</v>
          </cell>
        </row>
        <row r="82">
          <cell r="B82">
            <v>1461479</v>
          </cell>
        </row>
        <row r="83">
          <cell r="B83">
            <v>1574280</v>
          </cell>
        </row>
        <row r="84">
          <cell r="B84">
            <v>1695788</v>
          </cell>
        </row>
        <row r="85">
          <cell r="B85">
            <v>1826673</v>
          </cell>
        </row>
        <row r="86">
          <cell r="B86">
            <v>1967658.9440589999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Mid Yr Census Yr"/>
      <sheetName val="Mid Yr Annual"/>
      <sheetName val="Age Region Control"/>
      <sheetName val="C1975"/>
      <sheetName val="C1980"/>
      <sheetName val="C1985"/>
      <sheetName val="C1995"/>
      <sheetName val="C2001"/>
      <sheetName val="C2005"/>
      <sheetName val="FUP22010"/>
      <sheetName val="Age group change 1975-80"/>
      <sheetName val="Age group change 1980-85"/>
      <sheetName val="Age group change 1985-95"/>
      <sheetName val="Age group change 1995-2001"/>
      <sheetName val="Age group change 2001-05"/>
      <sheetName val="Age group change 2005-10"/>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 val="2005"/>
      <sheetName val="2006"/>
      <sheetName val="2007"/>
      <sheetName val="2008"/>
      <sheetName val="2009"/>
      <sheetName val="2010"/>
      <sheetName val="Summary"/>
      <sheetName val="Time Series Project"/>
      <sheetName val="2011"/>
      <sheetName val="Projection Expectation Report"/>
    </sheetNames>
    <sheetDataSet>
      <sheetData sheetId="0" refreshError="1"/>
      <sheetData sheetId="1" refreshError="1"/>
      <sheetData sheetId="2" refreshError="1">
        <row r="7">
          <cell r="U7">
            <v>6211</v>
          </cell>
          <cell r="V7">
            <v>4853</v>
          </cell>
          <cell r="W7">
            <v>11064</v>
          </cell>
          <cell r="X7">
            <v>8635</v>
          </cell>
          <cell r="Y7">
            <v>209</v>
          </cell>
          <cell r="Z7">
            <v>8844</v>
          </cell>
          <cell r="AA7">
            <v>14846</v>
          </cell>
          <cell r="AB7">
            <v>5062</v>
          </cell>
          <cell r="AC7">
            <v>19908</v>
          </cell>
        </row>
        <row r="8">
          <cell r="U8">
            <v>7041</v>
          </cell>
          <cell r="V8">
            <v>5543</v>
          </cell>
          <cell r="W8">
            <v>12584</v>
          </cell>
          <cell r="X8">
            <v>11031</v>
          </cell>
          <cell r="Y8">
            <v>476</v>
          </cell>
          <cell r="Z8">
            <v>11507</v>
          </cell>
          <cell r="AA8">
            <v>18072</v>
          </cell>
          <cell r="AB8">
            <v>6019</v>
          </cell>
          <cell r="AC8">
            <v>24091</v>
          </cell>
        </row>
        <row r="9">
          <cell r="U9">
            <v>7871</v>
          </cell>
          <cell r="V9">
            <v>6233</v>
          </cell>
          <cell r="W9">
            <v>14104</v>
          </cell>
          <cell r="X9">
            <v>13427</v>
          </cell>
          <cell r="Y9">
            <v>743</v>
          </cell>
          <cell r="Z9">
            <v>14170</v>
          </cell>
          <cell r="AA9">
            <v>21298</v>
          </cell>
          <cell r="AB9">
            <v>6976</v>
          </cell>
          <cell r="AC9">
            <v>28274</v>
          </cell>
        </row>
        <row r="10">
          <cell r="U10">
            <v>8327</v>
          </cell>
          <cell r="V10">
            <v>6594</v>
          </cell>
          <cell r="W10">
            <v>14921</v>
          </cell>
          <cell r="X10">
            <v>14633</v>
          </cell>
          <cell r="Y10">
            <v>896</v>
          </cell>
          <cell r="Z10">
            <v>15529</v>
          </cell>
          <cell r="AA10">
            <v>22960</v>
          </cell>
          <cell r="AB10">
            <v>7490</v>
          </cell>
          <cell r="AC10">
            <v>30450</v>
          </cell>
        </row>
        <row r="11">
          <cell r="U11">
            <v>8810</v>
          </cell>
          <cell r="V11">
            <v>6976</v>
          </cell>
          <cell r="W11">
            <v>15786</v>
          </cell>
          <cell r="X11">
            <v>15947</v>
          </cell>
          <cell r="Y11">
            <v>1080</v>
          </cell>
          <cell r="Z11">
            <v>17027</v>
          </cell>
          <cell r="AA11">
            <v>24757</v>
          </cell>
          <cell r="AB11">
            <v>8056</v>
          </cell>
          <cell r="AC11">
            <v>32813</v>
          </cell>
        </row>
        <row r="12">
          <cell r="U12">
            <v>9321</v>
          </cell>
          <cell r="V12">
            <v>7380</v>
          </cell>
          <cell r="W12">
            <v>16701</v>
          </cell>
          <cell r="X12">
            <v>17379</v>
          </cell>
          <cell r="Y12">
            <v>1302</v>
          </cell>
          <cell r="Z12">
            <v>18681</v>
          </cell>
          <cell r="AA12">
            <v>26700</v>
          </cell>
          <cell r="AB12">
            <v>8682</v>
          </cell>
          <cell r="AC12">
            <v>35382</v>
          </cell>
        </row>
        <row r="13">
          <cell r="U13">
            <v>9861</v>
          </cell>
          <cell r="V13">
            <v>7808</v>
          </cell>
          <cell r="W13">
            <v>17669</v>
          </cell>
          <cell r="X13">
            <v>18940</v>
          </cell>
          <cell r="Y13">
            <v>1570</v>
          </cell>
          <cell r="Z13">
            <v>20510</v>
          </cell>
          <cell r="AA13">
            <v>28801</v>
          </cell>
          <cell r="AB13">
            <v>9378</v>
          </cell>
          <cell r="AC13">
            <v>38179</v>
          </cell>
        </row>
        <row r="14">
          <cell r="U14">
            <v>10433</v>
          </cell>
          <cell r="V14">
            <v>8261</v>
          </cell>
          <cell r="W14">
            <v>18694</v>
          </cell>
          <cell r="X14">
            <v>20641</v>
          </cell>
          <cell r="Y14">
            <v>1893</v>
          </cell>
          <cell r="Z14">
            <v>22534</v>
          </cell>
          <cell r="AA14">
            <v>31074</v>
          </cell>
          <cell r="AB14">
            <v>10154</v>
          </cell>
          <cell r="AC14">
            <v>41228</v>
          </cell>
        </row>
        <row r="15">
          <cell r="I15">
            <v>26301</v>
          </cell>
          <cell r="J15">
            <v>8459</v>
          </cell>
          <cell r="K15">
            <v>34760</v>
          </cell>
          <cell r="R15">
            <v>7230</v>
          </cell>
          <cell r="S15">
            <v>2562</v>
          </cell>
          <cell r="T15">
            <v>9792</v>
          </cell>
          <cell r="U15">
            <v>11038</v>
          </cell>
          <cell r="V15">
            <v>8740</v>
          </cell>
          <cell r="W15">
            <v>19778</v>
          </cell>
          <cell r="X15">
            <v>22493</v>
          </cell>
          <cell r="Y15">
            <v>2281</v>
          </cell>
          <cell r="Z15">
            <v>24774</v>
          </cell>
          <cell r="AA15">
            <v>33531</v>
          </cell>
          <cell r="AB15">
            <v>11021</v>
          </cell>
          <cell r="AC15">
            <v>44552</v>
          </cell>
        </row>
        <row r="16">
          <cell r="I16">
            <v>33264</v>
          </cell>
          <cell r="J16">
            <v>10413</v>
          </cell>
          <cell r="K16">
            <v>43677</v>
          </cell>
          <cell r="R16">
            <v>7767</v>
          </cell>
          <cell r="S16">
            <v>2971</v>
          </cell>
          <cell r="T16">
            <v>10738</v>
          </cell>
          <cell r="U16">
            <v>12592</v>
          </cell>
          <cell r="V16">
            <v>10115</v>
          </cell>
          <cell r="W16">
            <v>22707</v>
          </cell>
          <cell r="X16">
            <v>28439</v>
          </cell>
          <cell r="Y16">
            <v>3269</v>
          </cell>
          <cell r="Z16">
            <v>31708</v>
          </cell>
          <cell r="AA16">
            <v>41031</v>
          </cell>
          <cell r="AB16">
            <v>13384</v>
          </cell>
          <cell r="AC16">
            <v>54415</v>
          </cell>
        </row>
        <row r="17">
          <cell r="I17">
            <v>41487</v>
          </cell>
          <cell r="J17">
            <v>12898</v>
          </cell>
          <cell r="K17">
            <v>54385</v>
          </cell>
          <cell r="R17">
            <v>8834</v>
          </cell>
          <cell r="S17">
            <v>3494</v>
          </cell>
          <cell r="T17">
            <v>12328</v>
          </cell>
          <cell r="U17">
            <v>14364</v>
          </cell>
          <cell r="V17">
            <v>11707</v>
          </cell>
          <cell r="W17">
            <v>26071</v>
          </cell>
          <cell r="X17">
            <v>35957</v>
          </cell>
          <cell r="Y17">
            <v>4685</v>
          </cell>
          <cell r="Z17">
            <v>40642</v>
          </cell>
          <cell r="AA17">
            <v>50321</v>
          </cell>
          <cell r="AB17">
            <v>16392</v>
          </cell>
          <cell r="AC17">
            <v>66713</v>
          </cell>
        </row>
        <row r="18">
          <cell r="I18">
            <v>51515</v>
          </cell>
          <cell r="J18">
            <v>16118</v>
          </cell>
          <cell r="K18">
            <v>67633</v>
          </cell>
          <cell r="R18">
            <v>10333</v>
          </cell>
          <cell r="S18">
            <v>4145</v>
          </cell>
          <cell r="T18">
            <v>14478</v>
          </cell>
          <cell r="U18">
            <v>16386</v>
          </cell>
          <cell r="V18">
            <v>13549</v>
          </cell>
          <cell r="W18">
            <v>29935</v>
          </cell>
          <cell r="X18">
            <v>45462</v>
          </cell>
          <cell r="Y18">
            <v>6714</v>
          </cell>
          <cell r="Z18">
            <v>52176</v>
          </cell>
          <cell r="AA18">
            <v>61848</v>
          </cell>
          <cell r="AB18">
            <v>20263</v>
          </cell>
          <cell r="AC18">
            <v>82111</v>
          </cell>
        </row>
        <row r="19">
          <cell r="I19">
            <v>63887</v>
          </cell>
          <cell r="J19">
            <v>20345</v>
          </cell>
          <cell r="K19">
            <v>84232</v>
          </cell>
          <cell r="R19">
            <v>12285</v>
          </cell>
          <cell r="S19">
            <v>4957</v>
          </cell>
          <cell r="T19">
            <v>17242</v>
          </cell>
          <cell r="U19">
            <v>18692</v>
          </cell>
          <cell r="V19">
            <v>15681</v>
          </cell>
          <cell r="W19">
            <v>34373</v>
          </cell>
          <cell r="X19">
            <v>57480</v>
          </cell>
          <cell r="Y19">
            <v>9621</v>
          </cell>
          <cell r="Z19">
            <v>67101</v>
          </cell>
          <cell r="AA19">
            <v>76172</v>
          </cell>
          <cell r="AB19">
            <v>25302</v>
          </cell>
          <cell r="AC19">
            <v>101474</v>
          </cell>
        </row>
        <row r="20">
          <cell r="I20">
            <v>79238</v>
          </cell>
          <cell r="J20">
            <v>25961</v>
          </cell>
          <cell r="K20">
            <v>105199</v>
          </cell>
          <cell r="R20">
            <v>14760</v>
          </cell>
          <cell r="S20">
            <v>5974</v>
          </cell>
          <cell r="T20">
            <v>20734</v>
          </cell>
          <cell r="U20">
            <v>21323</v>
          </cell>
          <cell r="V20">
            <v>18148</v>
          </cell>
          <cell r="W20">
            <v>39471</v>
          </cell>
          <cell r="X20">
            <v>72675</v>
          </cell>
          <cell r="Y20">
            <v>13787</v>
          </cell>
          <cell r="Z20">
            <v>86462</v>
          </cell>
          <cell r="AA20">
            <v>93998</v>
          </cell>
          <cell r="AB20">
            <v>31935</v>
          </cell>
          <cell r="AC20">
            <v>125933</v>
          </cell>
        </row>
        <row r="21">
          <cell r="I21">
            <v>98341</v>
          </cell>
          <cell r="J21">
            <v>33498</v>
          </cell>
          <cell r="K21">
            <v>131839</v>
          </cell>
          <cell r="R21">
            <v>17870</v>
          </cell>
          <cell r="S21">
            <v>7262</v>
          </cell>
          <cell r="T21">
            <v>25132</v>
          </cell>
          <cell r="U21">
            <v>24324</v>
          </cell>
          <cell r="V21">
            <v>21003</v>
          </cell>
          <cell r="W21">
            <v>45327</v>
          </cell>
          <cell r="X21">
            <v>91887</v>
          </cell>
          <cell r="Y21">
            <v>19757</v>
          </cell>
          <cell r="Z21">
            <v>111644</v>
          </cell>
          <cell r="AA21">
            <v>116211</v>
          </cell>
          <cell r="AB21">
            <v>40760</v>
          </cell>
          <cell r="AC21">
            <v>156971</v>
          </cell>
        </row>
        <row r="22">
          <cell r="I22">
            <v>122163</v>
          </cell>
          <cell r="J22">
            <v>43708</v>
          </cell>
          <cell r="K22">
            <v>165871</v>
          </cell>
          <cell r="R22">
            <v>21759</v>
          </cell>
          <cell r="S22">
            <v>8909</v>
          </cell>
          <cell r="T22">
            <v>30668</v>
          </cell>
          <cell r="U22">
            <v>27746</v>
          </cell>
          <cell r="V22">
            <v>24308</v>
          </cell>
          <cell r="W22">
            <v>52054</v>
          </cell>
          <cell r="X22">
            <v>116176</v>
          </cell>
          <cell r="Y22">
            <v>28309</v>
          </cell>
          <cell r="Z22">
            <v>144485</v>
          </cell>
          <cell r="AA22">
            <v>143922</v>
          </cell>
          <cell r="AB22">
            <v>52617</v>
          </cell>
          <cell r="AC22">
            <v>196539</v>
          </cell>
        </row>
        <row r="23">
          <cell r="I23">
            <v>136426</v>
          </cell>
          <cell r="J23">
            <v>50613</v>
          </cell>
          <cell r="K23">
            <v>187039</v>
          </cell>
          <cell r="R23">
            <v>31004</v>
          </cell>
          <cell r="S23">
            <v>10402</v>
          </cell>
          <cell r="T23">
            <v>41406</v>
          </cell>
          <cell r="U23">
            <v>30688</v>
          </cell>
          <cell r="V23">
            <v>26971</v>
          </cell>
          <cell r="W23">
            <v>57659</v>
          </cell>
          <cell r="X23">
            <v>136742</v>
          </cell>
          <cell r="Y23">
            <v>34044</v>
          </cell>
          <cell r="Z23">
            <v>170786</v>
          </cell>
          <cell r="AA23">
            <v>167430</v>
          </cell>
          <cell r="AB23">
            <v>61015</v>
          </cell>
          <cell r="AC23">
            <v>228445</v>
          </cell>
        </row>
        <row r="24">
          <cell r="I24">
            <v>154273</v>
          </cell>
          <cell r="J24">
            <v>58806</v>
          </cell>
          <cell r="K24">
            <v>213079</v>
          </cell>
          <cell r="R24">
            <v>40618</v>
          </cell>
          <cell r="S24">
            <v>12061</v>
          </cell>
          <cell r="T24">
            <v>52679</v>
          </cell>
          <cell r="U24">
            <v>33942</v>
          </cell>
          <cell r="V24">
            <v>29926</v>
          </cell>
          <cell r="W24">
            <v>63868</v>
          </cell>
          <cell r="X24">
            <v>160949</v>
          </cell>
          <cell r="Y24">
            <v>40941</v>
          </cell>
          <cell r="Z24">
            <v>201890</v>
          </cell>
          <cell r="AA24">
            <v>194891</v>
          </cell>
          <cell r="AB24">
            <v>70867</v>
          </cell>
          <cell r="AC24">
            <v>265758</v>
          </cell>
        </row>
        <row r="25">
          <cell r="I25">
            <v>175848</v>
          </cell>
          <cell r="J25">
            <v>68502</v>
          </cell>
          <cell r="K25">
            <v>244350</v>
          </cell>
          <cell r="R25">
            <v>51134</v>
          </cell>
          <cell r="S25">
            <v>13938</v>
          </cell>
          <cell r="T25">
            <v>65072</v>
          </cell>
          <cell r="U25">
            <v>37541</v>
          </cell>
          <cell r="V25">
            <v>33204</v>
          </cell>
          <cell r="W25">
            <v>70745</v>
          </cell>
          <cell r="X25">
            <v>189441</v>
          </cell>
          <cell r="Y25">
            <v>49236</v>
          </cell>
          <cell r="Z25">
            <v>238677</v>
          </cell>
          <cell r="AA25">
            <v>226982</v>
          </cell>
          <cell r="AB25">
            <v>82440</v>
          </cell>
          <cell r="AC25">
            <v>309422</v>
          </cell>
        </row>
        <row r="26">
          <cell r="I26">
            <v>201530</v>
          </cell>
          <cell r="J26">
            <v>79970</v>
          </cell>
          <cell r="K26">
            <v>281500</v>
          </cell>
          <cell r="R26">
            <v>62967</v>
          </cell>
          <cell r="S26">
            <v>16082</v>
          </cell>
          <cell r="T26">
            <v>79049</v>
          </cell>
          <cell r="U26">
            <v>41521</v>
          </cell>
          <cell r="V26">
            <v>36841</v>
          </cell>
          <cell r="W26">
            <v>78362</v>
          </cell>
          <cell r="X26">
            <v>222976</v>
          </cell>
          <cell r="Y26">
            <v>59211</v>
          </cell>
          <cell r="Z26">
            <v>282187</v>
          </cell>
          <cell r="AA26">
            <v>264497</v>
          </cell>
          <cell r="AB26">
            <v>96052</v>
          </cell>
          <cell r="AC26">
            <v>360549</v>
          </cell>
        </row>
        <row r="27">
          <cell r="I27">
            <v>231870</v>
          </cell>
          <cell r="J27">
            <v>93539</v>
          </cell>
          <cell r="K27">
            <v>325409</v>
          </cell>
          <cell r="R27">
            <v>76499</v>
          </cell>
          <cell r="S27">
            <v>18547</v>
          </cell>
          <cell r="T27">
            <v>95046</v>
          </cell>
          <cell r="U27">
            <v>45922</v>
          </cell>
          <cell r="V27">
            <v>40877</v>
          </cell>
          <cell r="W27">
            <v>86799</v>
          </cell>
          <cell r="X27">
            <v>262447</v>
          </cell>
          <cell r="Y27">
            <v>71209</v>
          </cell>
          <cell r="Z27">
            <v>333656</v>
          </cell>
          <cell r="AA27">
            <v>308369</v>
          </cell>
          <cell r="AB27">
            <v>112086</v>
          </cell>
          <cell r="AC27">
            <v>420455</v>
          </cell>
        </row>
        <row r="28">
          <cell r="I28">
            <v>239630</v>
          </cell>
          <cell r="J28">
            <v>99841</v>
          </cell>
          <cell r="K28">
            <v>339471</v>
          </cell>
          <cell r="R28">
            <v>80937</v>
          </cell>
          <cell r="S28">
            <v>23144</v>
          </cell>
          <cell r="T28">
            <v>104081</v>
          </cell>
          <cell r="U28">
            <v>49564</v>
          </cell>
          <cell r="V28">
            <v>44595</v>
          </cell>
          <cell r="W28">
            <v>94159</v>
          </cell>
          <cell r="X28">
            <v>271003</v>
          </cell>
          <cell r="Y28">
            <v>78390</v>
          </cell>
          <cell r="Z28">
            <v>349393</v>
          </cell>
          <cell r="AA28">
            <v>320567</v>
          </cell>
          <cell r="AB28">
            <v>122985</v>
          </cell>
          <cell r="AC28">
            <v>443552</v>
          </cell>
        </row>
        <row r="29">
          <cell r="I29">
            <v>247832</v>
          </cell>
          <cell r="J29">
            <v>107079</v>
          </cell>
          <cell r="K29">
            <v>354911</v>
          </cell>
          <cell r="R29">
            <v>85501</v>
          </cell>
          <cell r="S29">
            <v>27867</v>
          </cell>
          <cell r="T29">
            <v>113368</v>
          </cell>
          <cell r="U29">
            <v>53495</v>
          </cell>
          <cell r="V29">
            <v>48651</v>
          </cell>
          <cell r="W29">
            <v>102146</v>
          </cell>
          <cell r="X29">
            <v>279838</v>
          </cell>
          <cell r="Y29">
            <v>86295</v>
          </cell>
          <cell r="Z29">
            <v>366133</v>
          </cell>
          <cell r="AA29">
            <v>333333</v>
          </cell>
          <cell r="AB29">
            <v>134946</v>
          </cell>
          <cell r="AC29">
            <v>468279</v>
          </cell>
        </row>
        <row r="30">
          <cell r="I30">
            <v>256464</v>
          </cell>
          <cell r="J30">
            <v>115265</v>
          </cell>
          <cell r="K30">
            <v>371729</v>
          </cell>
          <cell r="R30">
            <v>90235</v>
          </cell>
          <cell r="S30">
            <v>32808</v>
          </cell>
          <cell r="T30">
            <v>123043</v>
          </cell>
          <cell r="U30">
            <v>57738</v>
          </cell>
          <cell r="V30">
            <v>53076</v>
          </cell>
          <cell r="W30">
            <v>110814</v>
          </cell>
          <cell r="X30">
            <v>288961</v>
          </cell>
          <cell r="Y30">
            <v>94997</v>
          </cell>
          <cell r="Z30">
            <v>383958</v>
          </cell>
          <cell r="AA30">
            <v>346699</v>
          </cell>
          <cell r="AB30">
            <v>148073</v>
          </cell>
          <cell r="AC30">
            <v>494772</v>
          </cell>
        </row>
        <row r="31">
          <cell r="I31">
            <v>265520</v>
          </cell>
          <cell r="J31">
            <v>124443</v>
          </cell>
          <cell r="K31">
            <v>389963</v>
          </cell>
          <cell r="R31">
            <v>95180</v>
          </cell>
          <cell r="S31">
            <v>38038</v>
          </cell>
          <cell r="T31">
            <v>133218</v>
          </cell>
          <cell r="U31">
            <v>62318</v>
          </cell>
          <cell r="V31">
            <v>57904</v>
          </cell>
          <cell r="W31">
            <v>120222</v>
          </cell>
          <cell r="X31">
            <v>298382</v>
          </cell>
          <cell r="Y31">
            <v>104577</v>
          </cell>
          <cell r="Z31">
            <v>402959</v>
          </cell>
          <cell r="AA31">
            <v>360700</v>
          </cell>
          <cell r="AB31">
            <v>162481</v>
          </cell>
          <cell r="AC31">
            <v>523181</v>
          </cell>
        </row>
        <row r="32">
          <cell r="I32">
            <v>275002</v>
          </cell>
          <cell r="J32">
            <v>134668</v>
          </cell>
          <cell r="K32">
            <v>409670</v>
          </cell>
          <cell r="R32">
            <v>100371</v>
          </cell>
          <cell r="S32">
            <v>43627</v>
          </cell>
          <cell r="T32">
            <v>143998</v>
          </cell>
          <cell r="U32">
            <v>67262</v>
          </cell>
          <cell r="V32">
            <v>63171</v>
          </cell>
          <cell r="W32">
            <v>130433</v>
          </cell>
          <cell r="X32">
            <v>308111</v>
          </cell>
          <cell r="Y32">
            <v>115124</v>
          </cell>
          <cell r="Z32">
            <v>423235</v>
          </cell>
          <cell r="AA32">
            <v>375373</v>
          </cell>
          <cell r="AB32">
            <v>178295</v>
          </cell>
          <cell r="AC32">
            <v>553668</v>
          </cell>
        </row>
        <row r="33">
          <cell r="I33">
            <v>284121</v>
          </cell>
          <cell r="J33">
            <v>140266</v>
          </cell>
          <cell r="K33">
            <v>424387</v>
          </cell>
          <cell r="R33">
            <v>111476</v>
          </cell>
          <cell r="S33">
            <v>46632</v>
          </cell>
          <cell r="T33">
            <v>158108</v>
          </cell>
          <cell r="U33">
            <v>70713</v>
          </cell>
          <cell r="V33">
            <v>66578</v>
          </cell>
          <cell r="W33">
            <v>137291</v>
          </cell>
          <cell r="X33">
            <v>324884</v>
          </cell>
          <cell r="Y33">
            <v>120320</v>
          </cell>
          <cell r="Z33">
            <v>445204</v>
          </cell>
          <cell r="AA33">
            <v>395597</v>
          </cell>
          <cell r="AB33">
            <v>186898</v>
          </cell>
          <cell r="AC33">
            <v>582495</v>
          </cell>
        </row>
        <row r="34">
          <cell r="I34">
            <v>294157</v>
          </cell>
          <cell r="J34">
            <v>146183</v>
          </cell>
          <cell r="K34">
            <v>440340</v>
          </cell>
          <cell r="R34">
            <v>122754</v>
          </cell>
          <cell r="S34">
            <v>49737</v>
          </cell>
          <cell r="T34">
            <v>172491</v>
          </cell>
          <cell r="U34">
            <v>74341</v>
          </cell>
          <cell r="V34">
            <v>70169</v>
          </cell>
          <cell r="W34">
            <v>144510</v>
          </cell>
          <cell r="X34">
            <v>342570</v>
          </cell>
          <cell r="Y34">
            <v>125751</v>
          </cell>
          <cell r="Z34">
            <v>468321</v>
          </cell>
          <cell r="AA34">
            <v>416911</v>
          </cell>
          <cell r="AB34">
            <v>195920</v>
          </cell>
          <cell r="AC34">
            <v>612831</v>
          </cell>
        </row>
        <row r="35">
          <cell r="I35">
            <v>305092</v>
          </cell>
          <cell r="J35">
            <v>152424</v>
          </cell>
          <cell r="K35">
            <v>457516</v>
          </cell>
          <cell r="R35">
            <v>134282</v>
          </cell>
          <cell r="S35">
            <v>52956</v>
          </cell>
          <cell r="T35">
            <v>187238</v>
          </cell>
          <cell r="U35">
            <v>78155</v>
          </cell>
          <cell r="V35">
            <v>73953</v>
          </cell>
          <cell r="W35">
            <v>152108</v>
          </cell>
          <cell r="X35">
            <v>361219</v>
          </cell>
          <cell r="Y35">
            <v>131427</v>
          </cell>
          <cell r="Z35">
            <v>492646</v>
          </cell>
          <cell r="AA35">
            <v>439374</v>
          </cell>
          <cell r="AB35">
            <v>205380</v>
          </cell>
          <cell r="AC35">
            <v>644754</v>
          </cell>
        </row>
        <row r="36">
          <cell r="I36">
            <v>316915</v>
          </cell>
          <cell r="J36">
            <v>159001</v>
          </cell>
          <cell r="K36">
            <v>475916</v>
          </cell>
          <cell r="R36">
            <v>146133</v>
          </cell>
          <cell r="S36">
            <v>56299</v>
          </cell>
          <cell r="T36">
            <v>202432</v>
          </cell>
          <cell r="U36">
            <v>82165</v>
          </cell>
          <cell r="V36">
            <v>77941</v>
          </cell>
          <cell r="W36">
            <v>160106</v>
          </cell>
          <cell r="X36">
            <v>380883</v>
          </cell>
          <cell r="Y36">
            <v>137359</v>
          </cell>
          <cell r="Z36">
            <v>518242</v>
          </cell>
          <cell r="AA36">
            <v>463048</v>
          </cell>
          <cell r="AB36">
            <v>215300</v>
          </cell>
          <cell r="AC36">
            <v>678348</v>
          </cell>
        </row>
        <row r="37">
          <cell r="I37">
            <v>329631</v>
          </cell>
          <cell r="J37">
            <v>165926</v>
          </cell>
          <cell r="K37">
            <v>495557</v>
          </cell>
          <cell r="R37">
            <v>158368</v>
          </cell>
          <cell r="S37">
            <v>59777</v>
          </cell>
          <cell r="T37">
            <v>218145</v>
          </cell>
          <cell r="U37">
            <v>86381</v>
          </cell>
          <cell r="V37">
            <v>82144</v>
          </cell>
          <cell r="W37">
            <v>168525</v>
          </cell>
          <cell r="X37">
            <v>401618</v>
          </cell>
          <cell r="Y37">
            <v>143559</v>
          </cell>
          <cell r="Z37">
            <v>545177</v>
          </cell>
          <cell r="AA37">
            <v>487999</v>
          </cell>
          <cell r="AB37">
            <v>225703</v>
          </cell>
          <cell r="AC37">
            <v>713702</v>
          </cell>
        </row>
        <row r="38">
          <cell r="I38">
            <v>343249</v>
          </cell>
          <cell r="J38">
            <v>173212</v>
          </cell>
          <cell r="K38">
            <v>516461</v>
          </cell>
          <cell r="R38">
            <v>171046</v>
          </cell>
          <cell r="S38">
            <v>63401</v>
          </cell>
          <cell r="T38">
            <v>234447</v>
          </cell>
          <cell r="U38">
            <v>90813</v>
          </cell>
          <cell r="V38">
            <v>86574</v>
          </cell>
          <cell r="W38">
            <v>177387</v>
          </cell>
          <cell r="X38">
            <v>423482</v>
          </cell>
          <cell r="Y38">
            <v>150039</v>
          </cell>
          <cell r="Z38">
            <v>573521</v>
          </cell>
          <cell r="AA38">
            <v>514295</v>
          </cell>
          <cell r="AB38">
            <v>236613</v>
          </cell>
          <cell r="AC38">
            <v>750908</v>
          </cell>
        </row>
        <row r="39">
          <cell r="I39">
            <v>357788</v>
          </cell>
          <cell r="J39">
            <v>180871</v>
          </cell>
          <cell r="K39">
            <v>538659</v>
          </cell>
          <cell r="R39">
            <v>184220</v>
          </cell>
          <cell r="S39">
            <v>67183</v>
          </cell>
          <cell r="T39">
            <v>251403</v>
          </cell>
          <cell r="U39">
            <v>95472</v>
          </cell>
          <cell r="V39">
            <v>91243</v>
          </cell>
          <cell r="W39">
            <v>186715</v>
          </cell>
          <cell r="X39">
            <v>446536</v>
          </cell>
          <cell r="Y39">
            <v>156811</v>
          </cell>
          <cell r="Z39">
            <v>603347</v>
          </cell>
          <cell r="AA39">
            <v>542008</v>
          </cell>
          <cell r="AB39">
            <v>248054</v>
          </cell>
          <cell r="AC39">
            <v>790062</v>
          </cell>
        </row>
        <row r="40">
          <cell r="I40">
            <v>373270</v>
          </cell>
          <cell r="J40">
            <v>188920</v>
          </cell>
          <cell r="K40">
            <v>562190</v>
          </cell>
          <cell r="R40">
            <v>197945</v>
          </cell>
          <cell r="S40">
            <v>71133</v>
          </cell>
          <cell r="T40">
            <v>269078</v>
          </cell>
          <cell r="U40">
            <v>100370</v>
          </cell>
          <cell r="V40">
            <v>96164</v>
          </cell>
          <cell r="W40">
            <v>196534</v>
          </cell>
          <cell r="X40">
            <v>470845</v>
          </cell>
          <cell r="Y40">
            <v>163889</v>
          </cell>
          <cell r="Z40">
            <v>634734</v>
          </cell>
          <cell r="AA40">
            <v>571215</v>
          </cell>
          <cell r="AB40">
            <v>260053</v>
          </cell>
          <cell r="AC40">
            <v>831268</v>
          </cell>
        </row>
        <row r="41">
          <cell r="I41">
            <v>389726</v>
          </cell>
          <cell r="J41">
            <v>197376</v>
          </cell>
          <cell r="K41">
            <v>587102</v>
          </cell>
          <cell r="R41">
            <v>212271</v>
          </cell>
          <cell r="S41">
            <v>75260</v>
          </cell>
          <cell r="T41">
            <v>287531</v>
          </cell>
          <cell r="U41">
            <v>105520</v>
          </cell>
          <cell r="V41">
            <v>101350</v>
          </cell>
          <cell r="W41">
            <v>206870</v>
          </cell>
          <cell r="X41">
            <v>496477</v>
          </cell>
          <cell r="Y41">
            <v>171286</v>
          </cell>
          <cell r="Z41">
            <v>667763</v>
          </cell>
          <cell r="AA41">
            <v>601997</v>
          </cell>
          <cell r="AB41">
            <v>272636</v>
          </cell>
          <cell r="AC41">
            <v>874633</v>
          </cell>
        </row>
        <row r="42">
          <cell r="I42">
            <v>407192</v>
          </cell>
          <cell r="J42">
            <v>206253</v>
          </cell>
          <cell r="K42">
            <v>613445</v>
          </cell>
          <cell r="R42">
            <v>227248</v>
          </cell>
          <cell r="S42">
            <v>79578</v>
          </cell>
          <cell r="T42">
            <v>306826</v>
          </cell>
          <cell r="U42">
            <v>110933</v>
          </cell>
          <cell r="V42">
            <v>106815</v>
          </cell>
          <cell r="W42">
            <v>217748</v>
          </cell>
          <cell r="X42">
            <v>523507</v>
          </cell>
          <cell r="Y42">
            <v>179016</v>
          </cell>
          <cell r="Z42">
            <v>702523</v>
          </cell>
          <cell r="AA42">
            <v>634440</v>
          </cell>
          <cell r="AB42">
            <v>285831</v>
          </cell>
          <cell r="AC42">
            <v>920271</v>
          </cell>
        </row>
        <row r="43">
          <cell r="I43">
            <v>422778</v>
          </cell>
          <cell r="J43">
            <v>215716</v>
          </cell>
          <cell r="K43">
            <v>638494</v>
          </cell>
          <cell r="R43">
            <v>234001</v>
          </cell>
          <cell r="S43">
            <v>83301</v>
          </cell>
          <cell r="T43">
            <v>317302</v>
          </cell>
          <cell r="U43">
            <v>116223</v>
          </cell>
          <cell r="V43">
            <v>112360</v>
          </cell>
          <cell r="W43">
            <v>228583</v>
          </cell>
          <cell r="X43">
            <v>540556</v>
          </cell>
          <cell r="Y43">
            <v>186657</v>
          </cell>
          <cell r="Z43">
            <v>727213</v>
          </cell>
          <cell r="AA43">
            <v>656779</v>
          </cell>
          <cell r="AB43">
            <v>299017</v>
          </cell>
          <cell r="AC43">
            <v>955796</v>
          </cell>
        </row>
        <row r="44">
          <cell r="I44">
            <v>438865</v>
          </cell>
          <cell r="J44">
            <v>225610</v>
          </cell>
          <cell r="K44">
            <v>664475</v>
          </cell>
          <cell r="R44">
            <v>241061</v>
          </cell>
          <cell r="S44">
            <v>87207</v>
          </cell>
          <cell r="T44">
            <v>328268</v>
          </cell>
          <cell r="U44">
            <v>121765</v>
          </cell>
          <cell r="V44">
            <v>118193</v>
          </cell>
          <cell r="W44">
            <v>239958</v>
          </cell>
          <cell r="X44">
            <v>558161</v>
          </cell>
          <cell r="Y44">
            <v>194624</v>
          </cell>
          <cell r="Z44">
            <v>752785</v>
          </cell>
          <cell r="AA44">
            <v>679926</v>
          </cell>
          <cell r="AB44">
            <v>312817</v>
          </cell>
          <cell r="AC44">
            <v>992743</v>
          </cell>
        </row>
        <row r="45">
          <cell r="I45">
            <v>455473</v>
          </cell>
          <cell r="J45">
            <v>235951</v>
          </cell>
          <cell r="K45">
            <v>691424</v>
          </cell>
          <cell r="R45">
            <v>248438</v>
          </cell>
          <cell r="S45">
            <v>91309</v>
          </cell>
          <cell r="T45">
            <v>339747</v>
          </cell>
          <cell r="U45">
            <v>127572</v>
          </cell>
          <cell r="V45">
            <v>124329</v>
          </cell>
          <cell r="W45">
            <v>251901</v>
          </cell>
          <cell r="X45">
            <v>576339</v>
          </cell>
          <cell r="Y45">
            <v>202931</v>
          </cell>
          <cell r="Z45">
            <v>779270</v>
          </cell>
          <cell r="AA45">
            <v>703911</v>
          </cell>
          <cell r="AB45">
            <v>327260</v>
          </cell>
          <cell r="AC45">
            <v>1031171</v>
          </cell>
        </row>
        <row r="46">
          <cell r="I46">
            <v>472627</v>
          </cell>
          <cell r="J46">
            <v>246761</v>
          </cell>
          <cell r="K46">
            <v>719388</v>
          </cell>
          <cell r="R46">
            <v>256138</v>
          </cell>
          <cell r="S46">
            <v>95615</v>
          </cell>
          <cell r="T46">
            <v>351753</v>
          </cell>
          <cell r="U46">
            <v>133656</v>
          </cell>
          <cell r="V46">
            <v>130783</v>
          </cell>
          <cell r="W46">
            <v>264439</v>
          </cell>
          <cell r="X46">
            <v>595109</v>
          </cell>
          <cell r="Y46">
            <v>211593</v>
          </cell>
          <cell r="Z46">
            <v>806702</v>
          </cell>
          <cell r="AA46">
            <v>728765</v>
          </cell>
          <cell r="AB46">
            <v>342376</v>
          </cell>
          <cell r="AC46">
            <v>1071141</v>
          </cell>
        </row>
        <row r="47">
          <cell r="I47">
            <v>490350</v>
          </cell>
          <cell r="J47">
            <v>258059</v>
          </cell>
          <cell r="K47">
            <v>748409</v>
          </cell>
          <cell r="R47">
            <v>264170</v>
          </cell>
          <cell r="S47">
            <v>100137</v>
          </cell>
          <cell r="T47">
            <v>364307</v>
          </cell>
          <cell r="U47">
            <v>140030</v>
          </cell>
          <cell r="V47">
            <v>137572</v>
          </cell>
          <cell r="W47">
            <v>277602</v>
          </cell>
          <cell r="X47">
            <v>614490</v>
          </cell>
          <cell r="Y47">
            <v>220624</v>
          </cell>
          <cell r="Z47">
            <v>835114</v>
          </cell>
          <cell r="AA47">
            <v>754520</v>
          </cell>
          <cell r="AB47">
            <v>358196</v>
          </cell>
          <cell r="AC47">
            <v>1112716</v>
          </cell>
        </row>
        <row r="48">
          <cell r="I48">
            <v>508666</v>
          </cell>
          <cell r="J48">
            <v>269869</v>
          </cell>
          <cell r="K48">
            <v>778535</v>
          </cell>
          <cell r="R48">
            <v>272543</v>
          </cell>
          <cell r="S48">
            <v>104885</v>
          </cell>
          <cell r="T48">
            <v>377428</v>
          </cell>
          <cell r="U48">
            <v>146707</v>
          </cell>
          <cell r="V48">
            <v>144714</v>
          </cell>
          <cell r="W48">
            <v>291421</v>
          </cell>
          <cell r="X48">
            <v>634502</v>
          </cell>
          <cell r="Y48">
            <v>230040</v>
          </cell>
          <cell r="Z48">
            <v>864542</v>
          </cell>
          <cell r="AA48">
            <v>781209</v>
          </cell>
          <cell r="AB48">
            <v>374754</v>
          </cell>
          <cell r="AC48">
            <v>1155963</v>
          </cell>
        </row>
        <row r="49">
          <cell r="I49">
            <v>533458</v>
          </cell>
          <cell r="J49">
            <v>282947</v>
          </cell>
          <cell r="K49">
            <v>816405</v>
          </cell>
          <cell r="R49">
            <v>278402</v>
          </cell>
          <cell r="S49">
            <v>111878</v>
          </cell>
          <cell r="T49">
            <v>390280</v>
          </cell>
          <cell r="U49">
            <v>153047</v>
          </cell>
          <cell r="V49">
            <v>150745</v>
          </cell>
          <cell r="W49">
            <v>303792</v>
          </cell>
          <cell r="X49">
            <v>658813</v>
          </cell>
          <cell r="Y49">
            <v>244080</v>
          </cell>
          <cell r="Z49">
            <v>902893</v>
          </cell>
          <cell r="AA49">
            <v>811860</v>
          </cell>
          <cell r="AB49">
            <v>394825</v>
          </cell>
          <cell r="AC49">
            <v>1206685</v>
          </cell>
        </row>
        <row r="50">
          <cell r="I50">
            <v>559020</v>
          </cell>
          <cell r="J50">
            <v>296879</v>
          </cell>
          <cell r="K50">
            <v>855899</v>
          </cell>
          <cell r="R50">
            <v>284696</v>
          </cell>
          <cell r="S50">
            <v>119125</v>
          </cell>
          <cell r="T50">
            <v>403821</v>
          </cell>
          <cell r="U50">
            <v>159661</v>
          </cell>
          <cell r="V50">
            <v>157027</v>
          </cell>
          <cell r="W50">
            <v>316688</v>
          </cell>
          <cell r="X50">
            <v>684055</v>
          </cell>
          <cell r="Y50">
            <v>258977</v>
          </cell>
          <cell r="Z50">
            <v>943032</v>
          </cell>
          <cell r="AA50">
            <v>843716</v>
          </cell>
          <cell r="AB50">
            <v>416004</v>
          </cell>
          <cell r="AC50">
            <v>1259720</v>
          </cell>
        </row>
        <row r="51">
          <cell r="I51">
            <v>585405</v>
          </cell>
          <cell r="J51">
            <v>311698</v>
          </cell>
          <cell r="K51">
            <v>897103</v>
          </cell>
          <cell r="R51">
            <v>291420</v>
          </cell>
          <cell r="S51">
            <v>126656</v>
          </cell>
          <cell r="T51">
            <v>418076</v>
          </cell>
          <cell r="U51">
            <v>166561</v>
          </cell>
          <cell r="V51">
            <v>163571</v>
          </cell>
          <cell r="W51">
            <v>330132</v>
          </cell>
          <cell r="X51">
            <v>710264</v>
          </cell>
          <cell r="Y51">
            <v>274783</v>
          </cell>
          <cell r="Z51">
            <v>985047</v>
          </cell>
          <cell r="AA51">
            <v>876825</v>
          </cell>
          <cell r="AB51">
            <v>438354</v>
          </cell>
          <cell r="AC51">
            <v>1315179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4">
          <cell r="E4">
            <v>11841</v>
          </cell>
          <cell r="F4">
            <v>8392</v>
          </cell>
          <cell r="G4">
            <v>6529</v>
          </cell>
          <cell r="H4">
            <v>10403</v>
          </cell>
          <cell r="I4">
            <v>22854</v>
          </cell>
          <cell r="J4">
            <v>29747</v>
          </cell>
          <cell r="K4">
            <v>19264</v>
          </cell>
          <cell r="L4">
            <v>14130</v>
          </cell>
          <cell r="M4">
            <v>8741</v>
          </cell>
          <cell r="N4">
            <v>5244</v>
          </cell>
          <cell r="O4">
            <v>3160</v>
          </cell>
          <cell r="P4">
            <v>1398</v>
          </cell>
          <cell r="Q4">
            <v>1028</v>
          </cell>
          <cell r="R4">
            <v>491</v>
          </cell>
          <cell r="S4">
            <v>363</v>
          </cell>
          <cell r="T4">
            <v>132</v>
          </cell>
          <cell r="U4">
            <v>204</v>
          </cell>
          <cell r="X4">
            <v>11151</v>
          </cell>
          <cell r="Y4">
            <v>7570</v>
          </cell>
          <cell r="Z4">
            <v>4811</v>
          </cell>
          <cell r="AA4">
            <v>4684</v>
          </cell>
          <cell r="AB4">
            <v>5486</v>
          </cell>
          <cell r="AC4">
            <v>5840</v>
          </cell>
          <cell r="AD4">
            <v>3641</v>
          </cell>
          <cell r="AE4">
            <v>2877</v>
          </cell>
          <cell r="AF4">
            <v>1664</v>
          </cell>
          <cell r="AG4">
            <v>1311</v>
          </cell>
          <cell r="AH4">
            <v>1127</v>
          </cell>
          <cell r="AI4">
            <v>650</v>
          </cell>
          <cell r="AJ4">
            <v>697</v>
          </cell>
          <cell r="AK4">
            <v>366</v>
          </cell>
          <cell r="AL4">
            <v>377</v>
          </cell>
          <cell r="AM4">
            <v>147</v>
          </cell>
          <cell r="AN4">
            <v>219</v>
          </cell>
          <cell r="AQ4">
            <v>196539</v>
          </cell>
        </row>
        <row r="9">
          <cell r="E9">
            <v>25981</v>
          </cell>
          <cell r="F9">
            <v>17609</v>
          </cell>
          <cell r="G9">
            <v>11132</v>
          </cell>
          <cell r="H9">
            <v>12309</v>
          </cell>
          <cell r="I9">
            <v>42209</v>
          </cell>
          <cell r="J9">
            <v>67535</v>
          </cell>
          <cell r="K9">
            <v>52582</v>
          </cell>
          <cell r="L9">
            <v>34198</v>
          </cell>
          <cell r="M9">
            <v>21523</v>
          </cell>
          <cell r="N9">
            <v>11555</v>
          </cell>
          <cell r="O9">
            <v>6059</v>
          </cell>
          <cell r="P9">
            <v>2461</v>
          </cell>
          <cell r="Q9">
            <v>1364</v>
          </cell>
          <cell r="R9">
            <v>835</v>
          </cell>
          <cell r="S9">
            <v>563</v>
          </cell>
          <cell r="T9">
            <v>184</v>
          </cell>
          <cell r="U9">
            <v>272</v>
          </cell>
          <cell r="X9">
            <v>24248</v>
          </cell>
          <cell r="Y9">
            <v>16558</v>
          </cell>
          <cell r="Z9">
            <v>9555</v>
          </cell>
          <cell r="AA9">
            <v>8598</v>
          </cell>
          <cell r="AB9">
            <v>12963</v>
          </cell>
          <cell r="AC9">
            <v>13906</v>
          </cell>
          <cell r="AD9">
            <v>9385</v>
          </cell>
          <cell r="AE9">
            <v>6008</v>
          </cell>
          <cell r="AF9">
            <v>3466</v>
          </cell>
          <cell r="AG9">
            <v>2214</v>
          </cell>
          <cell r="AH9">
            <v>1778</v>
          </cell>
          <cell r="AI9">
            <v>918</v>
          </cell>
          <cell r="AJ9">
            <v>923</v>
          </cell>
          <cell r="AK9">
            <v>599</v>
          </cell>
          <cell r="AL9">
            <v>522</v>
          </cell>
          <cell r="AM9">
            <v>175</v>
          </cell>
          <cell r="AN9">
            <v>269</v>
          </cell>
          <cell r="AQ9">
            <v>420456</v>
          </cell>
        </row>
        <row r="14">
          <cell r="E14">
            <v>37934</v>
          </cell>
          <cell r="F14">
            <v>30117</v>
          </cell>
          <cell r="G14">
            <v>18822</v>
          </cell>
          <cell r="H14">
            <v>13882</v>
          </cell>
          <cell r="I14">
            <v>30707</v>
          </cell>
          <cell r="J14">
            <v>65250</v>
          </cell>
          <cell r="K14">
            <v>63555</v>
          </cell>
          <cell r="L14">
            <v>49683</v>
          </cell>
          <cell r="M14">
            <v>29936</v>
          </cell>
          <cell r="N14">
            <v>18917</v>
          </cell>
          <cell r="O14">
            <v>8699</v>
          </cell>
          <cell r="P14">
            <v>3873</v>
          </cell>
          <cell r="Q14">
            <v>1599</v>
          </cell>
          <cell r="R14">
            <v>1036</v>
          </cell>
          <cell r="S14">
            <v>634</v>
          </cell>
          <cell r="T14">
            <v>321</v>
          </cell>
          <cell r="U14">
            <v>406</v>
          </cell>
          <cell r="X14">
            <v>35044</v>
          </cell>
          <cell r="Y14">
            <v>27478</v>
          </cell>
          <cell r="Z14">
            <v>16741</v>
          </cell>
          <cell r="AA14">
            <v>12744</v>
          </cell>
          <cell r="AB14">
            <v>18739</v>
          </cell>
          <cell r="AC14">
            <v>22253</v>
          </cell>
          <cell r="AD14">
            <v>17083</v>
          </cell>
          <cell r="AE14">
            <v>11565</v>
          </cell>
          <cell r="AF14">
            <v>5847</v>
          </cell>
          <cell r="AG14">
            <v>3676</v>
          </cell>
          <cell r="AH14">
            <v>2258</v>
          </cell>
          <cell r="AI14">
            <v>1421</v>
          </cell>
          <cell r="AJ14">
            <v>1165</v>
          </cell>
          <cell r="AK14">
            <v>907</v>
          </cell>
          <cell r="AL14">
            <v>662</v>
          </cell>
          <cell r="AM14">
            <v>273</v>
          </cell>
          <cell r="AN14">
            <v>441</v>
          </cell>
          <cell r="AQ14">
            <v>553668</v>
          </cell>
        </row>
        <row r="24">
          <cell r="E24">
            <v>41644</v>
          </cell>
          <cell r="F24">
            <v>42548</v>
          </cell>
          <cell r="G24">
            <v>38438</v>
          </cell>
          <cell r="H24">
            <v>31820</v>
          </cell>
          <cell r="I24">
            <v>54980</v>
          </cell>
          <cell r="J24">
            <v>91676</v>
          </cell>
          <cell r="K24">
            <v>90405</v>
          </cell>
          <cell r="L24">
            <v>90182</v>
          </cell>
          <cell r="M24">
            <v>68079</v>
          </cell>
          <cell r="N24">
            <v>44714</v>
          </cell>
          <cell r="O24">
            <v>21925</v>
          </cell>
          <cell r="P24">
            <v>10341</v>
          </cell>
          <cell r="Q24">
            <v>3640</v>
          </cell>
          <cell r="R24">
            <v>1925</v>
          </cell>
          <cell r="S24">
            <v>998</v>
          </cell>
          <cell r="T24">
            <v>506</v>
          </cell>
          <cell r="U24">
            <v>617</v>
          </cell>
          <cell r="X24">
            <v>39769</v>
          </cell>
          <cell r="Y24">
            <v>39948</v>
          </cell>
          <cell r="Z24">
            <v>35303</v>
          </cell>
          <cell r="AA24">
            <v>28730</v>
          </cell>
          <cell r="AB24">
            <v>27402</v>
          </cell>
          <cell r="AC24">
            <v>27768</v>
          </cell>
          <cell r="AD24">
            <v>26885</v>
          </cell>
          <cell r="AE24">
            <v>24013</v>
          </cell>
          <cell r="AF24">
            <v>14699</v>
          </cell>
          <cell r="AG24">
            <v>8971</v>
          </cell>
          <cell r="AH24">
            <v>4471</v>
          </cell>
          <cell r="AI24">
            <v>2546</v>
          </cell>
          <cell r="AJ24">
            <v>1657</v>
          </cell>
          <cell r="AK24">
            <v>1421</v>
          </cell>
          <cell r="AL24">
            <v>1025</v>
          </cell>
          <cell r="AM24">
            <v>471</v>
          </cell>
          <cell r="AN24">
            <v>753</v>
          </cell>
          <cell r="AQ24">
            <v>920270</v>
          </cell>
        </row>
        <row r="30">
          <cell r="E30">
            <v>46528</v>
          </cell>
          <cell r="F30">
            <v>47158</v>
          </cell>
          <cell r="G30">
            <v>46761</v>
          </cell>
          <cell r="H30">
            <v>42465</v>
          </cell>
          <cell r="I30">
            <v>69272</v>
          </cell>
          <cell r="J30">
            <v>114307</v>
          </cell>
          <cell r="K30">
            <v>116875</v>
          </cell>
          <cell r="L30">
            <v>99512</v>
          </cell>
          <cell r="M30">
            <v>83421</v>
          </cell>
          <cell r="N30">
            <v>56030</v>
          </cell>
          <cell r="O30">
            <v>34534</v>
          </cell>
          <cell r="P30">
            <v>13976</v>
          </cell>
          <cell r="Q30">
            <v>5367</v>
          </cell>
          <cell r="R30">
            <v>2174</v>
          </cell>
          <cell r="S30">
            <v>1373</v>
          </cell>
          <cell r="T30">
            <v>508</v>
          </cell>
          <cell r="U30">
            <v>948</v>
          </cell>
          <cell r="X30">
            <v>42848</v>
          </cell>
          <cell r="Y30">
            <v>43883</v>
          </cell>
          <cell r="Z30">
            <v>42211</v>
          </cell>
          <cell r="AA30">
            <v>40232</v>
          </cell>
          <cell r="AB30">
            <v>46664</v>
          </cell>
          <cell r="AC30">
            <v>40549</v>
          </cell>
          <cell r="AD30">
            <v>34950</v>
          </cell>
          <cell r="AE30">
            <v>30222</v>
          </cell>
          <cell r="AF30">
            <v>21717</v>
          </cell>
          <cell r="AG30">
            <v>13999</v>
          </cell>
          <cell r="AH30">
            <v>7895</v>
          </cell>
          <cell r="AI30">
            <v>3559</v>
          </cell>
          <cell r="AJ30">
            <v>2394</v>
          </cell>
          <cell r="AK30">
            <v>1192</v>
          </cell>
          <cell r="AL30">
            <v>1153</v>
          </cell>
          <cell r="AM30">
            <v>416</v>
          </cell>
          <cell r="AN30">
            <v>871</v>
          </cell>
          <cell r="AQ30">
            <v>1155964</v>
          </cell>
        </row>
        <row r="34">
          <cell r="E34">
            <v>54649</v>
          </cell>
          <cell r="F34">
            <v>52655</v>
          </cell>
          <cell r="G34">
            <v>49011</v>
          </cell>
          <cell r="H34">
            <v>45429</v>
          </cell>
          <cell r="I34">
            <v>81992</v>
          </cell>
          <cell r="J34">
            <v>134803</v>
          </cell>
          <cell r="K34">
            <v>139385</v>
          </cell>
          <cell r="L34">
            <v>117287</v>
          </cell>
          <cell r="M34">
            <v>90695</v>
          </cell>
          <cell r="N34">
            <v>67601</v>
          </cell>
          <cell r="O34">
            <v>42989</v>
          </cell>
          <cell r="P34">
            <v>21045</v>
          </cell>
          <cell r="Q34">
            <v>7072</v>
          </cell>
          <cell r="R34">
            <v>3201</v>
          </cell>
          <cell r="S34">
            <v>1803</v>
          </cell>
          <cell r="T34">
            <v>700</v>
          </cell>
          <cell r="U34">
            <v>918</v>
          </cell>
          <cell r="X34">
            <v>51680</v>
          </cell>
          <cell r="Y34">
            <v>49365</v>
          </cell>
          <cell r="Z34">
            <v>45386</v>
          </cell>
          <cell r="AA34">
            <v>43520</v>
          </cell>
          <cell r="AB34">
            <v>57347</v>
          </cell>
          <cell r="AC34">
            <v>59116</v>
          </cell>
          <cell r="AD34">
            <v>47606</v>
          </cell>
          <cell r="AE34">
            <v>37262</v>
          </cell>
          <cell r="AF34">
            <v>26961</v>
          </cell>
          <cell r="AG34">
            <v>18664</v>
          </cell>
          <cell r="AH34">
            <v>11397</v>
          </cell>
          <cell r="AI34">
            <v>5550</v>
          </cell>
          <cell r="AJ34">
            <v>3007</v>
          </cell>
          <cell r="AK34">
            <v>1862</v>
          </cell>
          <cell r="AL34">
            <v>1454</v>
          </cell>
          <cell r="AM34">
            <v>710</v>
          </cell>
          <cell r="AN34">
            <v>1055</v>
          </cell>
          <cell r="AQ34">
            <v>1373177</v>
          </cell>
        </row>
        <row r="47">
          <cell r="E47">
            <v>5617</v>
          </cell>
          <cell r="F47">
            <v>4169</v>
          </cell>
          <cell r="G47">
            <v>3175</v>
          </cell>
          <cell r="H47">
            <v>2600</v>
          </cell>
          <cell r="I47">
            <v>1911</v>
          </cell>
          <cell r="J47">
            <v>1960</v>
          </cell>
          <cell r="K47">
            <v>1510</v>
          </cell>
          <cell r="L47">
            <v>1674</v>
          </cell>
          <cell r="M47">
            <v>1240</v>
          </cell>
          <cell r="N47">
            <v>1043</v>
          </cell>
          <cell r="O47">
            <v>878</v>
          </cell>
          <cell r="P47">
            <v>531</v>
          </cell>
          <cell r="Q47">
            <v>549</v>
          </cell>
          <cell r="R47">
            <v>340</v>
          </cell>
          <cell r="S47">
            <v>280</v>
          </cell>
          <cell r="T47">
            <v>105</v>
          </cell>
          <cell r="U47">
            <v>163</v>
          </cell>
          <cell r="X47">
            <v>5296</v>
          </cell>
          <cell r="Y47">
            <v>3995</v>
          </cell>
          <cell r="Z47">
            <v>2637</v>
          </cell>
          <cell r="AA47">
            <v>2275</v>
          </cell>
          <cell r="AB47">
            <v>1732</v>
          </cell>
          <cell r="AC47">
            <v>1746</v>
          </cell>
          <cell r="AD47">
            <v>1234</v>
          </cell>
          <cell r="AE47">
            <v>1328</v>
          </cell>
          <cell r="AF47">
            <v>829</v>
          </cell>
          <cell r="AG47">
            <v>767</v>
          </cell>
          <cell r="AH47">
            <v>720</v>
          </cell>
          <cell r="AI47">
            <v>404</v>
          </cell>
          <cell r="AJ47">
            <v>496</v>
          </cell>
          <cell r="AK47">
            <v>238</v>
          </cell>
          <cell r="AL47">
            <v>298</v>
          </cell>
          <cell r="AM47">
            <v>122</v>
          </cell>
          <cell r="AN47">
            <v>193</v>
          </cell>
          <cell r="AQ47">
            <v>52055</v>
          </cell>
        </row>
        <row r="52">
          <cell r="E52">
            <v>9805</v>
          </cell>
          <cell r="F52">
            <v>7780</v>
          </cell>
          <cell r="G52">
            <v>5361</v>
          </cell>
          <cell r="H52">
            <v>4930</v>
          </cell>
          <cell r="I52">
            <v>3809</v>
          </cell>
          <cell r="J52">
            <v>2718</v>
          </cell>
          <cell r="K52">
            <v>2194</v>
          </cell>
          <cell r="L52">
            <v>2156</v>
          </cell>
          <cell r="M52">
            <v>1816</v>
          </cell>
          <cell r="N52">
            <v>1453</v>
          </cell>
          <cell r="O52">
            <v>1278</v>
          </cell>
          <cell r="P52">
            <v>633</v>
          </cell>
          <cell r="Q52">
            <v>649</v>
          </cell>
          <cell r="R52">
            <v>568</v>
          </cell>
          <cell r="S52">
            <v>427</v>
          </cell>
          <cell r="T52">
            <v>132</v>
          </cell>
          <cell r="U52">
            <v>213</v>
          </cell>
          <cell r="X52">
            <v>9465</v>
          </cell>
          <cell r="Y52">
            <v>7419</v>
          </cell>
          <cell r="Z52">
            <v>4578</v>
          </cell>
          <cell r="AA52">
            <v>3929</v>
          </cell>
          <cell r="AB52">
            <v>3546</v>
          </cell>
          <cell r="AC52">
            <v>2873</v>
          </cell>
          <cell r="AD52">
            <v>1986</v>
          </cell>
          <cell r="AE52">
            <v>1857</v>
          </cell>
          <cell r="AF52">
            <v>1311</v>
          </cell>
          <cell r="AG52">
            <v>987</v>
          </cell>
          <cell r="AH52">
            <v>905</v>
          </cell>
          <cell r="AI52">
            <v>464</v>
          </cell>
          <cell r="AJ52">
            <v>541</v>
          </cell>
          <cell r="AK52">
            <v>361</v>
          </cell>
          <cell r="AL52">
            <v>341</v>
          </cell>
          <cell r="AM52">
            <v>107</v>
          </cell>
          <cell r="AN52">
            <v>207</v>
          </cell>
          <cell r="AQ52">
            <v>86799</v>
          </cell>
        </row>
        <row r="57">
          <cell r="E57">
            <v>13501</v>
          </cell>
          <cell r="F57">
            <v>12689</v>
          </cell>
          <cell r="G57">
            <v>9052</v>
          </cell>
          <cell r="H57">
            <v>7097</v>
          </cell>
          <cell r="I57">
            <v>5784</v>
          </cell>
          <cell r="J57">
            <v>3771</v>
          </cell>
          <cell r="K57">
            <v>2771</v>
          </cell>
          <cell r="L57">
            <v>2897</v>
          </cell>
          <cell r="M57">
            <v>2314</v>
          </cell>
          <cell r="N57">
            <v>2278</v>
          </cell>
          <cell r="O57">
            <v>1549</v>
          </cell>
          <cell r="P57">
            <v>1111</v>
          </cell>
          <cell r="Q57">
            <v>718</v>
          </cell>
          <cell r="R57">
            <v>711</v>
          </cell>
          <cell r="S57">
            <v>465</v>
          </cell>
          <cell r="T57">
            <v>246</v>
          </cell>
          <cell r="U57">
            <v>308</v>
          </cell>
          <cell r="X57">
            <v>12840</v>
          </cell>
          <cell r="Y57">
            <v>12106</v>
          </cell>
          <cell r="Z57">
            <v>8259</v>
          </cell>
          <cell r="AA57">
            <v>6638</v>
          </cell>
          <cell r="AB57">
            <v>5557</v>
          </cell>
          <cell r="AC57">
            <v>4366</v>
          </cell>
          <cell r="AD57">
            <v>3243</v>
          </cell>
          <cell r="AE57">
            <v>2779</v>
          </cell>
          <cell r="AF57">
            <v>1813</v>
          </cell>
          <cell r="AG57">
            <v>1589</v>
          </cell>
          <cell r="AH57">
            <v>1104</v>
          </cell>
          <cell r="AI57">
            <v>760</v>
          </cell>
          <cell r="AJ57">
            <v>646</v>
          </cell>
          <cell r="AK57">
            <v>538</v>
          </cell>
          <cell r="AL57">
            <v>437</v>
          </cell>
          <cell r="AM57">
            <v>173</v>
          </cell>
          <cell r="AN57">
            <v>324</v>
          </cell>
          <cell r="AQ57">
            <v>130434</v>
          </cell>
        </row>
        <row r="67">
          <cell r="E67">
            <v>17177</v>
          </cell>
          <cell r="F67">
            <v>16684</v>
          </cell>
          <cell r="G67">
            <v>16540</v>
          </cell>
          <cell r="H67">
            <v>17038</v>
          </cell>
          <cell r="I67">
            <v>12229</v>
          </cell>
          <cell r="J67">
            <v>7607</v>
          </cell>
          <cell r="K67">
            <v>4853</v>
          </cell>
          <cell r="L67">
            <v>4279</v>
          </cell>
          <cell r="M67">
            <v>3123</v>
          </cell>
          <cell r="N67">
            <v>3159</v>
          </cell>
          <cell r="O67">
            <v>2394</v>
          </cell>
          <cell r="P67">
            <v>1961</v>
          </cell>
          <cell r="Q67">
            <v>1228</v>
          </cell>
          <cell r="R67">
            <v>1140</v>
          </cell>
          <cell r="S67">
            <v>686</v>
          </cell>
          <cell r="T67">
            <v>365</v>
          </cell>
          <cell r="U67">
            <v>469</v>
          </cell>
          <cell r="X67">
            <v>16475</v>
          </cell>
          <cell r="Y67">
            <v>15849</v>
          </cell>
          <cell r="Z67">
            <v>15652</v>
          </cell>
          <cell r="AA67">
            <v>16154</v>
          </cell>
          <cell r="AB67">
            <v>12785</v>
          </cell>
          <cell r="AC67">
            <v>7200</v>
          </cell>
          <cell r="AD67">
            <v>5085</v>
          </cell>
          <cell r="AE67">
            <v>5168</v>
          </cell>
          <cell r="AF67">
            <v>3462</v>
          </cell>
          <cell r="AG67">
            <v>2758</v>
          </cell>
          <cell r="AH67">
            <v>1843</v>
          </cell>
          <cell r="AI67">
            <v>1280</v>
          </cell>
          <cell r="AJ67">
            <v>915</v>
          </cell>
          <cell r="AK67">
            <v>805</v>
          </cell>
          <cell r="AL67">
            <v>601</v>
          </cell>
          <cell r="AM67">
            <v>259</v>
          </cell>
          <cell r="AN67">
            <v>525</v>
          </cell>
          <cell r="AQ67">
            <v>217748</v>
          </cell>
        </row>
        <row r="73">
          <cell r="E73">
            <v>20747</v>
          </cell>
          <cell r="F73">
            <v>20020</v>
          </cell>
          <cell r="G73">
            <v>19916</v>
          </cell>
          <cell r="H73">
            <v>20788</v>
          </cell>
          <cell r="I73">
            <v>19254</v>
          </cell>
          <cell r="J73">
            <v>12558</v>
          </cell>
          <cell r="K73">
            <v>7940</v>
          </cell>
          <cell r="L73">
            <v>6144</v>
          </cell>
          <cell r="M73">
            <v>4405</v>
          </cell>
          <cell r="N73">
            <v>3845</v>
          </cell>
          <cell r="O73">
            <v>3555</v>
          </cell>
          <cell r="P73">
            <v>2306</v>
          </cell>
          <cell r="Q73">
            <v>2050</v>
          </cell>
          <cell r="R73">
            <v>1292</v>
          </cell>
          <cell r="S73">
            <v>943</v>
          </cell>
          <cell r="T73">
            <v>373</v>
          </cell>
          <cell r="U73">
            <v>570</v>
          </cell>
          <cell r="X73">
            <v>19349</v>
          </cell>
          <cell r="Y73">
            <v>19216</v>
          </cell>
          <cell r="Z73">
            <v>18422</v>
          </cell>
          <cell r="AA73">
            <v>21053</v>
          </cell>
          <cell r="AB73">
            <v>21674</v>
          </cell>
          <cell r="AC73">
            <v>12667</v>
          </cell>
          <cell r="AD73">
            <v>7755</v>
          </cell>
          <cell r="AE73">
            <v>6753</v>
          </cell>
          <cell r="AF73">
            <v>5273</v>
          </cell>
          <cell r="AG73">
            <v>4254</v>
          </cell>
          <cell r="AH73">
            <v>2887</v>
          </cell>
          <cell r="AI73">
            <v>1706</v>
          </cell>
          <cell r="AJ73">
            <v>1412</v>
          </cell>
          <cell r="AK73">
            <v>739</v>
          </cell>
          <cell r="AL73">
            <v>735</v>
          </cell>
          <cell r="AM73">
            <v>262</v>
          </cell>
          <cell r="AN73">
            <v>558</v>
          </cell>
          <cell r="AQ73">
            <v>291421</v>
          </cell>
        </row>
        <row r="77">
          <cell r="E77">
            <v>24889</v>
          </cell>
          <cell r="F77">
            <v>22948</v>
          </cell>
          <cell r="G77">
            <v>21789</v>
          </cell>
          <cell r="H77">
            <v>22219</v>
          </cell>
          <cell r="I77">
            <v>21762</v>
          </cell>
          <cell r="J77">
            <v>17489</v>
          </cell>
          <cell r="K77">
            <v>11004</v>
          </cell>
          <cell r="L77">
            <v>8019</v>
          </cell>
          <cell r="M77">
            <v>5523</v>
          </cell>
          <cell r="N77">
            <v>4570</v>
          </cell>
          <cell r="O77">
            <v>3788</v>
          </cell>
          <cell r="P77">
            <v>2989</v>
          </cell>
          <cell r="Q77">
            <v>2361</v>
          </cell>
          <cell r="R77">
            <v>1926</v>
          </cell>
          <cell r="S77">
            <v>1235</v>
          </cell>
          <cell r="T77">
            <v>525</v>
          </cell>
          <cell r="U77">
            <v>724</v>
          </cell>
          <cell r="X77">
            <v>23644</v>
          </cell>
          <cell r="Y77">
            <v>21736</v>
          </cell>
          <cell r="Z77">
            <v>20507</v>
          </cell>
          <cell r="AA77">
            <v>21971</v>
          </cell>
          <cell r="AB77">
            <v>23736</v>
          </cell>
          <cell r="AC77">
            <v>17815</v>
          </cell>
          <cell r="AD77">
            <v>10804</v>
          </cell>
          <cell r="AE77">
            <v>8135</v>
          </cell>
          <cell r="AF77">
            <v>5973</v>
          </cell>
          <cell r="AG77">
            <v>5171</v>
          </cell>
          <cell r="AH77">
            <v>3774</v>
          </cell>
          <cell r="AI77">
            <v>2318</v>
          </cell>
          <cell r="AJ77">
            <v>1605</v>
          </cell>
          <cell r="AK77">
            <v>1147</v>
          </cell>
          <cell r="AL77">
            <v>940</v>
          </cell>
          <cell r="AM77">
            <v>451</v>
          </cell>
          <cell r="AN77">
            <v>660</v>
          </cell>
          <cell r="AQ77">
            <v>344147</v>
          </cell>
        </row>
        <row r="90">
          <cell r="AQ90">
            <v>144484</v>
          </cell>
        </row>
        <row r="95">
          <cell r="AQ95">
            <v>333657</v>
          </cell>
        </row>
        <row r="100">
          <cell r="AQ100">
            <v>423234</v>
          </cell>
        </row>
        <row r="110">
          <cell r="AQ110">
            <v>702522</v>
          </cell>
        </row>
        <row r="116">
          <cell r="AQ116">
            <v>864543</v>
          </cell>
        </row>
        <row r="120">
          <cell r="AQ120">
            <v>1029030</v>
          </cell>
        </row>
      </sheetData>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www.uaestatistics.gov.ae/" TargetMode="External"/><Relationship Id="rId2" Type="http://schemas.openxmlformats.org/officeDocument/2006/relationships/hyperlink" Target="http://www.uaestatistics.gov.ae/" TargetMode="External"/><Relationship Id="rId1" Type="http://schemas.openxmlformats.org/officeDocument/2006/relationships/hyperlink" Target="http://www.uaestatistics.gov.ae/" TargetMode="External"/><Relationship Id="rId4" Type="http://schemas.openxmlformats.org/officeDocument/2006/relationships/hyperlink" Target="http://www.uaestatistics.gov.ae/"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608"/>
  <sheetViews>
    <sheetView rightToLeft="1" view="pageBreakPreview" zoomScaleSheetLayoutView="100" workbookViewId="0">
      <selection activeCell="A580" activeCellId="1" sqref="A606 A580"/>
    </sheetView>
  </sheetViews>
  <sheetFormatPr defaultRowHeight="15"/>
  <cols>
    <col min="1" max="1" width="17.42578125" style="311" customWidth="1"/>
    <col min="2" max="2" width="11.140625" style="311" customWidth="1"/>
    <col min="3" max="3" width="12.42578125" style="311" customWidth="1"/>
    <col min="4" max="4" width="14.42578125" style="311" customWidth="1"/>
    <col min="5" max="5" width="10.28515625" style="311" customWidth="1"/>
    <col min="6" max="6" width="11" style="311" customWidth="1"/>
    <col min="7" max="7" width="9.85546875" style="311" customWidth="1"/>
    <col min="8" max="8" width="11.140625" style="311" customWidth="1"/>
    <col min="9" max="16384" width="9.140625" style="311"/>
  </cols>
  <sheetData>
    <row r="1" spans="1:13" ht="30" customHeight="1"/>
    <row r="2" spans="1:13" ht="18.75">
      <c r="A2" s="276" t="s">
        <v>158</v>
      </c>
      <c r="B2" s="25"/>
      <c r="C2" s="25"/>
      <c r="D2" s="25"/>
      <c r="E2" s="25"/>
      <c r="F2" s="25"/>
      <c r="G2" s="25"/>
      <c r="I2" s="25"/>
      <c r="J2" s="25"/>
      <c r="K2" s="25"/>
      <c r="L2" s="25"/>
      <c r="M2" s="25"/>
    </row>
    <row r="3" spans="1:13" ht="18.75">
      <c r="A3" s="276" t="s">
        <v>157</v>
      </c>
      <c r="B3" s="25"/>
      <c r="C3" s="25"/>
      <c r="D3" s="25"/>
      <c r="E3" s="25"/>
      <c r="F3" s="25"/>
      <c r="G3" s="25"/>
      <c r="I3" s="25"/>
      <c r="J3" s="25"/>
      <c r="K3" s="25"/>
      <c r="L3" s="25"/>
      <c r="M3" s="25"/>
    </row>
    <row r="4" spans="1:13" ht="18.75">
      <c r="A4" s="350" t="s">
        <v>333</v>
      </c>
      <c r="B4" s="25"/>
      <c r="C4" s="25"/>
      <c r="D4" s="25"/>
      <c r="E4" s="25"/>
      <c r="F4" s="25"/>
      <c r="G4" s="25"/>
      <c r="I4" s="25"/>
      <c r="J4" s="25"/>
      <c r="K4" s="25"/>
      <c r="L4" s="25"/>
      <c r="M4" s="25"/>
    </row>
    <row r="5" spans="1:13">
      <c r="A5" s="349" t="s">
        <v>65</v>
      </c>
      <c r="B5" s="369" t="s">
        <v>332</v>
      </c>
      <c r="C5" s="369"/>
      <c r="D5" s="369"/>
      <c r="E5" s="369"/>
      <c r="F5" s="369"/>
      <c r="G5" s="369"/>
      <c r="H5" s="369"/>
    </row>
    <row r="6" spans="1:13" ht="18" customHeight="1">
      <c r="A6" s="293" t="s">
        <v>8</v>
      </c>
      <c r="B6" s="306" t="s">
        <v>331</v>
      </c>
      <c r="C6" s="24"/>
      <c r="D6" s="24"/>
      <c r="E6" s="24"/>
      <c r="F6" s="24"/>
      <c r="G6" s="24"/>
      <c r="H6" s="24"/>
    </row>
    <row r="7" spans="1:13" ht="18" customHeight="1">
      <c r="A7" s="293" t="s">
        <v>9</v>
      </c>
      <c r="B7" s="306" t="s">
        <v>330</v>
      </c>
      <c r="C7" s="24"/>
      <c r="D7" s="24"/>
      <c r="E7" s="24"/>
      <c r="F7" s="24"/>
      <c r="G7" s="24"/>
      <c r="H7" s="24"/>
    </row>
    <row r="8" spans="1:13" ht="23.25" customHeight="1">
      <c r="A8" s="293" t="s">
        <v>10</v>
      </c>
      <c r="B8" s="370" t="s">
        <v>329</v>
      </c>
      <c r="C8" s="371"/>
      <c r="D8" s="371"/>
      <c r="E8" s="371"/>
      <c r="F8" s="371"/>
      <c r="G8" s="371"/>
      <c r="H8" s="371"/>
    </row>
    <row r="9" spans="1:13" ht="20.25" customHeight="1">
      <c r="A9" s="293" t="s">
        <v>11</v>
      </c>
      <c r="B9" s="370" t="s">
        <v>328</v>
      </c>
      <c r="C9" s="371"/>
      <c r="D9" s="371"/>
      <c r="E9" s="371"/>
      <c r="F9" s="371"/>
      <c r="G9" s="371"/>
      <c r="H9" s="371"/>
    </row>
    <row r="10" spans="1:13" ht="18" customHeight="1">
      <c r="A10" s="293" t="s">
        <v>12</v>
      </c>
      <c r="B10" s="306" t="s">
        <v>327</v>
      </c>
      <c r="C10" s="24"/>
      <c r="D10" s="24"/>
      <c r="E10" s="24"/>
      <c r="F10" s="24"/>
      <c r="G10" s="24"/>
      <c r="H10" s="24"/>
    </row>
    <row r="11" spans="1:13" ht="18" customHeight="1">
      <c r="A11" s="293" t="s">
        <v>13</v>
      </c>
      <c r="B11" s="306" t="s">
        <v>326</v>
      </c>
      <c r="C11" s="24"/>
      <c r="D11" s="24"/>
      <c r="E11" s="24"/>
      <c r="F11" s="24"/>
      <c r="G11" s="24"/>
      <c r="H11" s="24"/>
    </row>
    <row r="12" spans="1:13" ht="18" customHeight="1">
      <c r="A12" s="293" t="s">
        <v>14</v>
      </c>
      <c r="B12" s="306" t="s">
        <v>325</v>
      </c>
      <c r="C12" s="24"/>
      <c r="D12" s="24"/>
      <c r="E12" s="24"/>
      <c r="F12" s="24"/>
      <c r="G12" s="24"/>
      <c r="H12" s="24"/>
    </row>
    <row r="13" spans="1:13" ht="18" customHeight="1">
      <c r="A13" s="293" t="s">
        <v>15</v>
      </c>
      <c r="B13" s="306" t="s">
        <v>324</v>
      </c>
      <c r="C13" s="24"/>
      <c r="D13" s="24"/>
      <c r="E13" s="24"/>
      <c r="F13" s="24"/>
      <c r="G13" s="24"/>
      <c r="H13" s="24"/>
    </row>
    <row r="14" spans="1:13" ht="18" customHeight="1">
      <c r="A14" s="293" t="s">
        <v>16</v>
      </c>
      <c r="B14" s="306" t="s">
        <v>323</v>
      </c>
      <c r="C14" s="24"/>
      <c r="D14" s="24"/>
      <c r="E14" s="24"/>
      <c r="F14" s="24"/>
      <c r="G14" s="24"/>
      <c r="H14" s="24"/>
    </row>
    <row r="15" spans="1:13" ht="18" customHeight="1">
      <c r="A15" s="294" t="s">
        <v>17</v>
      </c>
      <c r="B15" s="306" t="s">
        <v>322</v>
      </c>
      <c r="C15" s="24"/>
      <c r="D15" s="24"/>
      <c r="E15" s="24"/>
      <c r="F15" s="24"/>
      <c r="G15" s="24"/>
      <c r="H15" s="24"/>
    </row>
    <row r="16" spans="1:13" ht="18" customHeight="1">
      <c r="A16" s="293" t="s">
        <v>18</v>
      </c>
      <c r="B16" s="306" t="s">
        <v>321</v>
      </c>
      <c r="C16" s="24"/>
      <c r="D16" s="24"/>
      <c r="E16" s="24"/>
      <c r="F16" s="24"/>
      <c r="G16" s="24"/>
      <c r="H16" s="24"/>
    </row>
    <row r="17" spans="1:9" ht="18" customHeight="1">
      <c r="A17" s="294" t="s">
        <v>19</v>
      </c>
      <c r="B17" s="306" t="s">
        <v>320</v>
      </c>
      <c r="C17" s="24"/>
      <c r="D17" s="24"/>
      <c r="E17" s="24"/>
      <c r="F17" s="24"/>
      <c r="G17" s="24"/>
      <c r="H17" s="24"/>
    </row>
    <row r="18" spans="1:9" ht="18" customHeight="1">
      <c r="A18" s="293" t="s">
        <v>20</v>
      </c>
      <c r="B18" s="306" t="s">
        <v>319</v>
      </c>
      <c r="C18" s="24"/>
      <c r="D18" s="24"/>
      <c r="E18" s="24"/>
      <c r="F18" s="24"/>
      <c r="G18" s="24"/>
      <c r="H18" s="24"/>
    </row>
    <row r="19" spans="1:9" ht="18" customHeight="1">
      <c r="A19" s="348" t="s">
        <v>21</v>
      </c>
      <c r="B19" s="306" t="s">
        <v>318</v>
      </c>
      <c r="C19" s="24"/>
      <c r="D19" s="24"/>
      <c r="E19" s="24"/>
      <c r="F19" s="24"/>
      <c r="G19" s="24"/>
      <c r="H19" s="24"/>
    </row>
    <row r="20" spans="1:9" ht="18" customHeight="1">
      <c r="A20" s="347" t="s">
        <v>22</v>
      </c>
      <c r="B20" s="291" t="s">
        <v>317</v>
      </c>
      <c r="C20" s="346"/>
      <c r="D20" s="346"/>
      <c r="E20" s="346"/>
      <c r="F20" s="346"/>
      <c r="G20" s="346"/>
      <c r="H20" s="346"/>
    </row>
    <row r="21" spans="1:9">
      <c r="A21" s="294"/>
      <c r="B21" s="180"/>
      <c r="C21" s="24"/>
      <c r="D21" s="24"/>
      <c r="E21" s="24"/>
      <c r="F21" s="24"/>
      <c r="G21" s="24"/>
      <c r="H21" s="24"/>
    </row>
    <row r="23" spans="1:9">
      <c r="A23" s="345" t="s">
        <v>316</v>
      </c>
      <c r="B23" s="50"/>
      <c r="C23" s="50"/>
      <c r="D23" s="50"/>
      <c r="E23" s="50"/>
      <c r="F23" s="50"/>
      <c r="G23" s="50"/>
      <c r="H23" s="51"/>
      <c r="I23" s="51"/>
    </row>
    <row r="24" spans="1:9">
      <c r="A24" s="344" t="s">
        <v>315</v>
      </c>
    </row>
    <row r="25" spans="1:9">
      <c r="A25" s="374" t="s">
        <v>69</v>
      </c>
      <c r="B25" s="375" t="s">
        <v>67</v>
      </c>
      <c r="C25" s="376"/>
      <c r="D25" s="377" t="s">
        <v>299</v>
      </c>
      <c r="E25" s="378"/>
      <c r="F25" s="379" t="s">
        <v>77</v>
      </c>
      <c r="G25" s="376"/>
    </row>
    <row r="26" spans="1:9">
      <c r="A26" s="374"/>
      <c r="B26" s="316" t="s">
        <v>70</v>
      </c>
      <c r="C26" s="316" t="s">
        <v>314</v>
      </c>
      <c r="D26" s="316" t="s">
        <v>70</v>
      </c>
      <c r="E26" s="316" t="s">
        <v>314</v>
      </c>
      <c r="F26" s="316" t="s">
        <v>70</v>
      </c>
      <c r="G26" s="316" t="s">
        <v>314</v>
      </c>
    </row>
    <row r="27" spans="1:9">
      <c r="A27" s="313">
        <v>1971</v>
      </c>
      <c r="B27" s="52">
        <v>634</v>
      </c>
      <c r="C27" s="53">
        <v>22377</v>
      </c>
      <c r="D27" s="203">
        <v>315</v>
      </c>
      <c r="E27" s="54">
        <v>4900</v>
      </c>
      <c r="F27" s="52">
        <v>319</v>
      </c>
      <c r="G27" s="54">
        <v>17477</v>
      </c>
      <c r="H27" s="3"/>
      <c r="I27" s="3"/>
    </row>
    <row r="28" spans="1:9">
      <c r="A28" s="313">
        <v>1972</v>
      </c>
      <c r="B28" s="52">
        <v>745</v>
      </c>
      <c r="C28" s="53">
        <v>23250</v>
      </c>
      <c r="D28" s="204">
        <v>410</v>
      </c>
      <c r="E28" s="55">
        <v>5200</v>
      </c>
      <c r="F28" s="52">
        <v>335</v>
      </c>
      <c r="G28" s="55">
        <v>18050</v>
      </c>
      <c r="H28" s="3"/>
      <c r="I28" s="3"/>
    </row>
    <row r="29" spans="1:9">
      <c r="A29" s="313">
        <v>1973</v>
      </c>
      <c r="B29" s="52">
        <v>840</v>
      </c>
      <c r="C29" s="53">
        <v>25240</v>
      </c>
      <c r="D29" s="204">
        <v>480</v>
      </c>
      <c r="E29" s="55">
        <v>5800</v>
      </c>
      <c r="F29" s="52">
        <v>360</v>
      </c>
      <c r="G29" s="55">
        <v>19440</v>
      </c>
      <c r="H29" s="3"/>
      <c r="I29" s="3"/>
    </row>
    <row r="30" spans="1:9">
      <c r="A30" s="313">
        <v>1974</v>
      </c>
      <c r="B30" s="52">
        <v>923</v>
      </c>
      <c r="C30" s="53">
        <v>27388</v>
      </c>
      <c r="D30" s="204">
        <v>530</v>
      </c>
      <c r="E30" s="55">
        <v>6100</v>
      </c>
      <c r="F30" s="52">
        <v>393</v>
      </c>
      <c r="G30" s="55">
        <v>21288</v>
      </c>
      <c r="H30" s="3"/>
      <c r="I30" s="3"/>
    </row>
    <row r="31" spans="1:9">
      <c r="A31" s="313">
        <v>1975</v>
      </c>
      <c r="B31" s="52">
        <v>1027</v>
      </c>
      <c r="C31" s="53">
        <v>30239</v>
      </c>
      <c r="D31" s="204">
        <v>550</v>
      </c>
      <c r="E31" s="55">
        <v>6000</v>
      </c>
      <c r="F31" s="52">
        <v>477</v>
      </c>
      <c r="G31" s="55">
        <v>24239</v>
      </c>
      <c r="H31" s="3"/>
      <c r="I31" s="3"/>
    </row>
    <row r="32" spans="1:9">
      <c r="A32" s="313">
        <v>1976</v>
      </c>
      <c r="B32" s="52">
        <v>1168</v>
      </c>
      <c r="C32" s="53">
        <v>34895</v>
      </c>
      <c r="D32" s="204">
        <v>579</v>
      </c>
      <c r="E32" s="55">
        <v>6200</v>
      </c>
      <c r="F32" s="52">
        <v>589</v>
      </c>
      <c r="G32" s="55">
        <v>28695</v>
      </c>
      <c r="H32" s="3"/>
      <c r="I32" s="3"/>
    </row>
    <row r="33" spans="1:9">
      <c r="A33" s="313">
        <v>1977</v>
      </c>
      <c r="B33" s="52">
        <v>1299</v>
      </c>
      <c r="C33" s="53">
        <v>37471</v>
      </c>
      <c r="D33" s="204">
        <v>687</v>
      </c>
      <c r="E33" s="55">
        <v>6389</v>
      </c>
      <c r="F33" s="52">
        <v>612</v>
      </c>
      <c r="G33" s="55">
        <v>31082</v>
      </c>
      <c r="H33" s="3"/>
      <c r="I33" s="3"/>
    </row>
    <row r="34" spans="1:9">
      <c r="A34" s="313">
        <v>1978</v>
      </c>
      <c r="B34" s="52">
        <v>1883</v>
      </c>
      <c r="C34" s="53">
        <v>43311</v>
      </c>
      <c r="D34" s="204">
        <v>1117</v>
      </c>
      <c r="E34" s="55">
        <v>10723</v>
      </c>
      <c r="F34" s="52">
        <v>766</v>
      </c>
      <c r="G34" s="55">
        <v>32588</v>
      </c>
      <c r="H34" s="3"/>
      <c r="I34" s="3"/>
    </row>
    <row r="35" spans="1:9">
      <c r="A35" s="313">
        <v>1979</v>
      </c>
      <c r="B35" s="52">
        <v>2226</v>
      </c>
      <c r="C35" s="53">
        <v>45982</v>
      </c>
      <c r="D35" s="204">
        <v>1247</v>
      </c>
      <c r="E35" s="55">
        <v>12220</v>
      </c>
      <c r="F35" s="52">
        <v>979</v>
      </c>
      <c r="G35" s="55">
        <v>33762</v>
      </c>
      <c r="H35" s="3"/>
      <c r="I35" s="3"/>
    </row>
    <row r="36" spans="1:9">
      <c r="A36" s="313">
        <v>1980</v>
      </c>
      <c r="B36" s="52">
        <v>2909</v>
      </c>
      <c r="C36" s="53">
        <v>59155</v>
      </c>
      <c r="D36" s="204">
        <v>1696</v>
      </c>
      <c r="E36" s="55">
        <v>15470</v>
      </c>
      <c r="F36" s="52">
        <v>1213</v>
      </c>
      <c r="G36" s="55">
        <v>43685</v>
      </c>
      <c r="H36" s="3"/>
      <c r="I36" s="3"/>
    </row>
    <row r="37" spans="1:9">
      <c r="A37" s="313">
        <v>1981</v>
      </c>
      <c r="B37" s="52">
        <v>3573</v>
      </c>
      <c r="C37" s="53">
        <v>71285</v>
      </c>
      <c r="D37" s="204">
        <v>2187</v>
      </c>
      <c r="E37" s="55">
        <v>21583</v>
      </c>
      <c r="F37" s="52">
        <v>1386</v>
      </c>
      <c r="G37" s="55">
        <v>49702</v>
      </c>
      <c r="H37" s="3"/>
      <c r="I37" s="3"/>
    </row>
    <row r="38" spans="1:9">
      <c r="A38" s="313">
        <v>1982</v>
      </c>
      <c r="B38" s="52">
        <v>3356</v>
      </c>
      <c r="C38" s="53">
        <v>76389</v>
      </c>
      <c r="D38" s="204">
        <v>1744</v>
      </c>
      <c r="E38" s="55">
        <v>17461</v>
      </c>
      <c r="F38" s="52">
        <v>1612</v>
      </c>
      <c r="G38" s="55">
        <v>58928</v>
      </c>
      <c r="H38" s="3"/>
      <c r="I38" s="3"/>
    </row>
    <row r="39" spans="1:9">
      <c r="A39" s="313">
        <v>1983</v>
      </c>
      <c r="B39" s="52">
        <v>3993</v>
      </c>
      <c r="C39" s="53">
        <v>97629</v>
      </c>
      <c r="D39" s="204">
        <v>2078</v>
      </c>
      <c r="E39" s="55">
        <v>20934</v>
      </c>
      <c r="F39" s="52">
        <v>1915</v>
      </c>
      <c r="G39" s="55">
        <v>76695</v>
      </c>
      <c r="H39" s="3"/>
      <c r="I39" s="3"/>
    </row>
    <row r="40" spans="1:9">
      <c r="A40" s="313">
        <v>1984</v>
      </c>
      <c r="B40" s="52">
        <v>5425</v>
      </c>
      <c r="C40" s="53">
        <v>137772</v>
      </c>
      <c r="D40" s="204">
        <v>2985</v>
      </c>
      <c r="E40" s="55">
        <v>28022</v>
      </c>
      <c r="F40" s="52">
        <v>2440</v>
      </c>
      <c r="G40" s="55">
        <v>109750</v>
      </c>
      <c r="H40" s="3"/>
      <c r="I40" s="3"/>
    </row>
    <row r="41" spans="1:9">
      <c r="A41" s="313">
        <v>1985</v>
      </c>
      <c r="B41" s="52">
        <v>5340</v>
      </c>
      <c r="C41" s="53">
        <v>137814</v>
      </c>
      <c r="D41" s="204">
        <v>3006</v>
      </c>
      <c r="E41" s="55">
        <v>29817</v>
      </c>
      <c r="F41" s="52">
        <v>2334</v>
      </c>
      <c r="G41" s="55">
        <v>107997</v>
      </c>
      <c r="H41" s="3"/>
      <c r="I41" s="3"/>
    </row>
    <row r="42" spans="1:9">
      <c r="A42" s="313">
        <v>1986</v>
      </c>
      <c r="B42" s="52">
        <v>5255</v>
      </c>
      <c r="C42" s="53">
        <v>137856</v>
      </c>
      <c r="D42" s="204">
        <v>3027</v>
      </c>
      <c r="E42" s="55">
        <v>31612</v>
      </c>
      <c r="F42" s="52">
        <v>2228</v>
      </c>
      <c r="G42" s="55">
        <v>106244</v>
      </c>
      <c r="H42" s="3"/>
      <c r="I42" s="3"/>
    </row>
    <row r="43" spans="1:9">
      <c r="A43" s="313">
        <v>1987</v>
      </c>
      <c r="B43" s="52">
        <v>5808</v>
      </c>
      <c r="C43" s="53">
        <v>155058</v>
      </c>
      <c r="D43" s="204">
        <v>3520</v>
      </c>
      <c r="E43" s="55">
        <v>39378</v>
      </c>
      <c r="F43" s="52">
        <v>2288</v>
      </c>
      <c r="G43" s="55">
        <v>115680</v>
      </c>
      <c r="H43" s="3"/>
      <c r="I43" s="3"/>
    </row>
    <row r="44" spans="1:9">
      <c r="A44" s="313">
        <v>1988</v>
      </c>
      <c r="B44" s="52">
        <v>5902</v>
      </c>
      <c r="C44" s="53">
        <v>158569.5</v>
      </c>
      <c r="D44" s="204">
        <v>3585</v>
      </c>
      <c r="E44" s="55">
        <v>40455</v>
      </c>
      <c r="F44" s="52">
        <v>2317</v>
      </c>
      <c r="G44" s="55">
        <v>118114.5</v>
      </c>
      <c r="H44" s="3"/>
      <c r="I44" s="3"/>
    </row>
    <row r="45" spans="1:9">
      <c r="A45" s="313">
        <v>1989</v>
      </c>
      <c r="B45" s="52">
        <v>4585</v>
      </c>
      <c r="C45" s="53">
        <v>168984</v>
      </c>
      <c r="D45" s="204">
        <v>2197</v>
      </c>
      <c r="E45" s="55">
        <v>44947</v>
      </c>
      <c r="F45" s="52">
        <v>2388</v>
      </c>
      <c r="G45" s="55">
        <v>124037</v>
      </c>
      <c r="H45" s="3"/>
      <c r="I45" s="3"/>
    </row>
    <row r="46" spans="1:9">
      <c r="A46" s="313">
        <v>1990</v>
      </c>
      <c r="B46" s="52">
        <v>5750</v>
      </c>
      <c r="C46" s="53">
        <v>200653</v>
      </c>
      <c r="D46" s="204">
        <v>2747</v>
      </c>
      <c r="E46" s="55">
        <v>56675</v>
      </c>
      <c r="F46" s="52">
        <v>3003</v>
      </c>
      <c r="G46" s="55">
        <v>143978</v>
      </c>
      <c r="H46" s="3"/>
      <c r="I46" s="3"/>
    </row>
    <row r="47" spans="1:9">
      <c r="A47" s="313">
        <v>1991</v>
      </c>
      <c r="B47" s="52">
        <v>6432</v>
      </c>
      <c r="C47" s="53">
        <v>218292</v>
      </c>
      <c r="D47" s="204">
        <v>3219</v>
      </c>
      <c r="E47" s="55">
        <v>67222</v>
      </c>
      <c r="F47" s="52">
        <v>3213</v>
      </c>
      <c r="G47" s="55">
        <v>151070</v>
      </c>
      <c r="H47" s="3"/>
      <c r="I47" s="3"/>
    </row>
    <row r="48" spans="1:9">
      <c r="A48" s="313">
        <v>1992</v>
      </c>
      <c r="B48" s="52">
        <v>7418</v>
      </c>
      <c r="C48" s="53">
        <v>237142.5</v>
      </c>
      <c r="D48" s="204">
        <v>4113</v>
      </c>
      <c r="E48" s="55">
        <v>83821</v>
      </c>
      <c r="F48" s="52">
        <v>3305</v>
      </c>
      <c r="G48" s="55">
        <v>153321.5</v>
      </c>
      <c r="H48" s="3"/>
      <c r="I48" s="3"/>
    </row>
    <row r="49" spans="1:9">
      <c r="A49" s="313">
        <v>1993</v>
      </c>
      <c r="B49" s="52">
        <v>8352</v>
      </c>
      <c r="C49" s="53">
        <v>262465.5</v>
      </c>
      <c r="D49" s="204">
        <v>4976</v>
      </c>
      <c r="E49" s="55">
        <v>100466</v>
      </c>
      <c r="F49" s="52">
        <v>3376</v>
      </c>
      <c r="G49" s="55">
        <v>161999.5</v>
      </c>
      <c r="H49" s="3"/>
      <c r="I49" s="3"/>
    </row>
    <row r="50" spans="1:9">
      <c r="A50" s="313">
        <v>1994</v>
      </c>
      <c r="B50" s="52">
        <v>8987</v>
      </c>
      <c r="C50" s="53">
        <v>287454</v>
      </c>
      <c r="D50" s="204">
        <v>5455</v>
      </c>
      <c r="E50" s="55">
        <v>117084</v>
      </c>
      <c r="F50" s="52">
        <v>3532</v>
      </c>
      <c r="G50" s="55">
        <v>170369.8</v>
      </c>
      <c r="H50" s="3"/>
      <c r="I50" s="3"/>
    </row>
    <row r="51" spans="1:9">
      <c r="A51" s="313">
        <v>1995</v>
      </c>
      <c r="B51" s="52">
        <v>9501</v>
      </c>
      <c r="C51" s="53">
        <v>302600</v>
      </c>
      <c r="D51" s="204">
        <v>5718</v>
      </c>
      <c r="E51" s="55">
        <v>121438</v>
      </c>
      <c r="F51" s="52">
        <v>3783</v>
      </c>
      <c r="G51" s="55">
        <v>181161.8</v>
      </c>
      <c r="H51" s="3"/>
      <c r="I51" s="3"/>
    </row>
    <row r="52" spans="1:9">
      <c r="A52" s="313">
        <v>1996</v>
      </c>
      <c r="B52" s="52">
        <v>10725</v>
      </c>
      <c r="C52" s="53">
        <v>341485</v>
      </c>
      <c r="D52" s="204">
        <v>6200</v>
      </c>
      <c r="E52" s="55">
        <v>130135</v>
      </c>
      <c r="F52" s="52">
        <v>4525</v>
      </c>
      <c r="G52" s="55">
        <v>211350</v>
      </c>
      <c r="H52" s="3"/>
      <c r="I52" s="3"/>
    </row>
    <row r="53" spans="1:9">
      <c r="A53" s="313">
        <v>1997</v>
      </c>
      <c r="B53" s="52">
        <v>12272</v>
      </c>
      <c r="C53" s="53">
        <v>393759</v>
      </c>
      <c r="D53" s="204">
        <v>6762</v>
      </c>
      <c r="E53" s="55">
        <v>148442</v>
      </c>
      <c r="F53" s="52">
        <v>5510</v>
      </c>
      <c r="G53" s="55">
        <v>245317</v>
      </c>
      <c r="H53" s="3"/>
      <c r="I53" s="3"/>
    </row>
    <row r="54" spans="1:9">
      <c r="A54" s="313">
        <v>1998</v>
      </c>
      <c r="B54" s="52">
        <v>14274</v>
      </c>
      <c r="C54" s="53">
        <v>461185</v>
      </c>
      <c r="D54" s="204">
        <v>7843</v>
      </c>
      <c r="E54" s="55">
        <v>183933</v>
      </c>
      <c r="F54" s="52">
        <v>6431</v>
      </c>
      <c r="G54" s="55">
        <v>277252</v>
      </c>
      <c r="H54" s="3"/>
      <c r="I54" s="3"/>
    </row>
    <row r="55" spans="1:9">
      <c r="A55" s="313">
        <v>1999</v>
      </c>
      <c r="B55" s="52">
        <v>17665</v>
      </c>
      <c r="C55" s="53">
        <v>570212</v>
      </c>
      <c r="D55" s="204">
        <v>8487</v>
      </c>
      <c r="E55" s="55">
        <v>200356</v>
      </c>
      <c r="F55" s="52">
        <v>9178</v>
      </c>
      <c r="G55" s="55">
        <v>369856</v>
      </c>
      <c r="H55" s="3"/>
      <c r="I55" s="3"/>
    </row>
    <row r="56" spans="1:9">
      <c r="A56" s="313">
        <v>2000</v>
      </c>
      <c r="B56" s="52">
        <v>19334</v>
      </c>
      <c r="C56" s="53">
        <v>620143</v>
      </c>
      <c r="D56" s="204">
        <v>9179</v>
      </c>
      <c r="E56" s="55">
        <v>220162</v>
      </c>
      <c r="F56" s="52">
        <v>10155</v>
      </c>
      <c r="G56" s="55">
        <v>399981</v>
      </c>
      <c r="H56" s="3"/>
      <c r="I56" s="3"/>
    </row>
    <row r="57" spans="1:9">
      <c r="A57" s="313">
        <v>2001</v>
      </c>
      <c r="B57" s="52">
        <v>21858</v>
      </c>
      <c r="C57" s="53">
        <v>694966</v>
      </c>
      <c r="D57" s="204">
        <v>10551</v>
      </c>
      <c r="E57" s="55">
        <v>253935</v>
      </c>
      <c r="F57" s="52">
        <v>11307</v>
      </c>
      <c r="G57" s="55">
        <v>441031</v>
      </c>
      <c r="H57" s="3"/>
      <c r="I57" s="3"/>
    </row>
    <row r="58" spans="1:9">
      <c r="A58" s="313">
        <v>2002</v>
      </c>
      <c r="B58" s="52">
        <v>22250</v>
      </c>
      <c r="C58" s="53">
        <v>708815</v>
      </c>
      <c r="D58" s="204">
        <v>10739</v>
      </c>
      <c r="E58" s="55">
        <v>262352</v>
      </c>
      <c r="F58" s="52">
        <v>11511</v>
      </c>
      <c r="G58" s="55">
        <v>446463</v>
      </c>
      <c r="H58" s="3"/>
      <c r="I58" s="3"/>
    </row>
    <row r="59" spans="1:9">
      <c r="A59" s="313">
        <v>2003</v>
      </c>
      <c r="B59" s="52">
        <v>22795</v>
      </c>
      <c r="C59" s="53">
        <v>718644</v>
      </c>
      <c r="D59" s="204">
        <v>11192</v>
      </c>
      <c r="E59" s="55">
        <v>267922</v>
      </c>
      <c r="F59" s="52">
        <v>11603</v>
      </c>
      <c r="G59" s="55">
        <v>450722</v>
      </c>
      <c r="H59" s="3"/>
      <c r="I59" s="3"/>
    </row>
    <row r="60" spans="1:9">
      <c r="A60" s="313">
        <v>2004</v>
      </c>
      <c r="B60" s="52">
        <v>22840</v>
      </c>
      <c r="C60" s="53">
        <v>719109</v>
      </c>
      <c r="D60" s="204">
        <v>11382</v>
      </c>
      <c r="E60" s="55">
        <v>271496</v>
      </c>
      <c r="F60" s="52">
        <v>11458</v>
      </c>
      <c r="G60" s="55">
        <v>447613</v>
      </c>
      <c r="H60" s="3"/>
      <c r="I60" s="3"/>
    </row>
    <row r="61" spans="1:9">
      <c r="A61" s="313">
        <v>2005</v>
      </c>
      <c r="B61" s="56">
        <v>23704</v>
      </c>
      <c r="C61" s="57">
        <v>739686</v>
      </c>
      <c r="D61" s="204">
        <v>12175</v>
      </c>
      <c r="E61" s="55">
        <v>300866</v>
      </c>
      <c r="F61" s="56">
        <v>11529</v>
      </c>
      <c r="G61" s="55">
        <v>438820</v>
      </c>
      <c r="H61" s="3"/>
      <c r="I61" s="3"/>
    </row>
    <row r="62" spans="1:9">
      <c r="A62" s="313">
        <v>2006</v>
      </c>
      <c r="B62" s="52">
        <v>23648</v>
      </c>
      <c r="C62" s="53">
        <v>720651</v>
      </c>
      <c r="D62" s="204">
        <v>12076</v>
      </c>
      <c r="E62" s="55">
        <v>291188</v>
      </c>
      <c r="F62" s="52">
        <v>11572</v>
      </c>
      <c r="G62" s="55">
        <v>429463</v>
      </c>
      <c r="H62" s="3"/>
      <c r="I62" s="3"/>
    </row>
    <row r="63" spans="1:9">
      <c r="A63" s="313">
        <v>2007</v>
      </c>
      <c r="B63" s="52">
        <v>23198</v>
      </c>
      <c r="C63" s="53">
        <v>703748</v>
      </c>
      <c r="D63" s="204">
        <v>11497</v>
      </c>
      <c r="E63" s="55">
        <v>280665</v>
      </c>
      <c r="F63" s="52">
        <v>11701</v>
      </c>
      <c r="G63" s="55">
        <v>423083</v>
      </c>
      <c r="H63" s="3"/>
      <c r="I63" s="3"/>
    </row>
    <row r="64" spans="1:9">
      <c r="A64" s="313">
        <v>2008</v>
      </c>
      <c r="B64" s="52">
        <v>24015</v>
      </c>
      <c r="C64" s="53">
        <v>731512</v>
      </c>
      <c r="D64" s="204">
        <v>12264</v>
      </c>
      <c r="E64" s="55">
        <v>287524</v>
      </c>
      <c r="F64" s="52">
        <v>11751</v>
      </c>
      <c r="G64" s="55">
        <v>443988</v>
      </c>
      <c r="H64" s="3"/>
      <c r="I64" s="3"/>
    </row>
    <row r="65" spans="1:9">
      <c r="A65" s="313">
        <v>2009</v>
      </c>
      <c r="B65" s="56">
        <v>24097</v>
      </c>
      <c r="C65" s="56">
        <v>737957</v>
      </c>
      <c r="D65" s="204">
        <v>12315</v>
      </c>
      <c r="E65" s="55">
        <v>301301</v>
      </c>
      <c r="F65" s="56">
        <v>11782</v>
      </c>
      <c r="G65" s="55">
        <v>436656</v>
      </c>
      <c r="H65" s="3"/>
      <c r="I65" s="3"/>
    </row>
    <row r="66" spans="1:9">
      <c r="A66" s="313">
        <v>2010</v>
      </c>
      <c r="B66" s="58">
        <v>24290</v>
      </c>
      <c r="C66" s="58">
        <v>747679</v>
      </c>
      <c r="D66" s="205">
        <v>12396</v>
      </c>
      <c r="E66" s="60">
        <v>306042</v>
      </c>
      <c r="F66" s="59">
        <v>11894</v>
      </c>
      <c r="G66" s="60">
        <v>441637</v>
      </c>
      <c r="H66" s="3"/>
      <c r="I66" s="3"/>
    </row>
    <row r="67" spans="1:9">
      <c r="A67" s="367" t="s">
        <v>313</v>
      </c>
      <c r="B67" s="367"/>
      <c r="C67" s="367"/>
      <c r="D67" s="367"/>
      <c r="E67" s="367"/>
      <c r="F67" s="367"/>
      <c r="G67" s="367"/>
      <c r="H67" s="3"/>
      <c r="I67" s="3"/>
    </row>
    <row r="68" spans="1:9">
      <c r="A68" s="313"/>
      <c r="B68" s="255">
        <v>3731</v>
      </c>
      <c r="C68" s="255">
        <v>3241</v>
      </c>
      <c r="D68" s="255">
        <v>3835</v>
      </c>
      <c r="E68" s="255">
        <v>6146</v>
      </c>
      <c r="F68" s="255">
        <v>3629</v>
      </c>
      <c r="G68" s="255">
        <v>2427</v>
      </c>
      <c r="H68" s="3"/>
      <c r="I68" s="3"/>
    </row>
    <row r="69" spans="1:9">
      <c r="A69" s="327" t="s">
        <v>72</v>
      </c>
      <c r="B69" s="43"/>
      <c r="C69" s="43"/>
      <c r="D69" s="43"/>
      <c r="E69" s="43"/>
      <c r="F69" s="28"/>
      <c r="G69" s="28"/>
      <c r="H69" s="28"/>
    </row>
    <row r="70" spans="1:9">
      <c r="A70" s="46" t="s">
        <v>312</v>
      </c>
      <c r="B70" s="46"/>
      <c r="C70" s="46"/>
      <c r="D70" s="46"/>
      <c r="E70" s="43"/>
    </row>
    <row r="71" spans="1:9">
      <c r="A71" s="46" t="s">
        <v>297</v>
      </c>
      <c r="B71" s="46"/>
      <c r="C71" s="46"/>
      <c r="D71" s="46"/>
      <c r="E71" s="43"/>
    </row>
    <row r="72" spans="1:9">
      <c r="A72" s="327" t="s">
        <v>311</v>
      </c>
      <c r="B72" s="46"/>
      <c r="C72" s="46"/>
      <c r="D72" s="46"/>
      <c r="E72" s="43"/>
    </row>
    <row r="74" spans="1:9">
      <c r="A74" s="362" t="s">
        <v>310</v>
      </c>
      <c r="B74" s="362"/>
      <c r="C74" s="362"/>
      <c r="D74" s="362"/>
      <c r="E74" s="362"/>
    </row>
    <row r="75" spans="1:9">
      <c r="A75" s="25" t="s">
        <v>71</v>
      </c>
      <c r="B75" s="25"/>
      <c r="C75" s="25"/>
      <c r="D75" s="25"/>
      <c r="E75" s="25"/>
    </row>
    <row r="76" spans="1:9" ht="15" customHeight="1">
      <c r="A76" s="213" t="s">
        <v>69</v>
      </c>
      <c r="B76" s="214" t="s">
        <v>67</v>
      </c>
      <c r="C76" s="216" t="s">
        <v>299</v>
      </c>
      <c r="D76" s="216" t="s">
        <v>77</v>
      </c>
    </row>
    <row r="77" spans="1:9">
      <c r="A77" s="214">
        <v>1987</v>
      </c>
      <c r="B77" s="61">
        <f>SUM(C77:D77)</f>
        <v>19275.180943086285</v>
      </c>
      <c r="C77" s="62">
        <v>5342.1809430862832</v>
      </c>
      <c r="D77" s="16">
        <v>13933</v>
      </c>
    </row>
    <row r="78" spans="1:9">
      <c r="A78" s="214">
        <v>1988</v>
      </c>
      <c r="B78" s="61">
        <f>SUM(C78:D78)</f>
        <v>23718.723696922007</v>
      </c>
      <c r="C78" s="62">
        <v>6573.7236969220066</v>
      </c>
      <c r="D78" s="5">
        <v>17145</v>
      </c>
    </row>
    <row r="79" spans="1:9">
      <c r="A79" s="312">
        <v>1989</v>
      </c>
      <c r="B79" s="63">
        <v>33251.199999999997</v>
      </c>
      <c r="C79" s="64">
        <v>7611.2</v>
      </c>
      <c r="D79" s="5">
        <v>25640</v>
      </c>
    </row>
    <row r="80" spans="1:9">
      <c r="A80" s="312">
        <v>1990</v>
      </c>
      <c r="B80" s="63">
        <v>40746.400000000001</v>
      </c>
      <c r="C80" s="64">
        <v>11873.4</v>
      </c>
      <c r="D80" s="5">
        <v>28873</v>
      </c>
    </row>
    <row r="81" spans="1:4">
      <c r="A81" s="312">
        <v>1991</v>
      </c>
      <c r="B81" s="63">
        <v>70030</v>
      </c>
      <c r="C81" s="64">
        <v>23084</v>
      </c>
      <c r="D81" s="5">
        <v>46946</v>
      </c>
    </row>
    <row r="82" spans="1:4">
      <c r="A82" s="312">
        <v>1992</v>
      </c>
      <c r="B82" s="63">
        <v>89473</v>
      </c>
      <c r="C82" s="64">
        <v>26563</v>
      </c>
      <c r="D82" s="5">
        <v>62910</v>
      </c>
    </row>
    <row r="83" spans="1:4">
      <c r="A83" s="312">
        <v>1993</v>
      </c>
      <c r="B83" s="63">
        <v>84138.16</v>
      </c>
      <c r="C83" s="64">
        <v>33782</v>
      </c>
      <c r="D83" s="5">
        <v>50356.160000000003</v>
      </c>
    </row>
    <row r="84" spans="1:4">
      <c r="A84" s="312">
        <v>1994</v>
      </c>
      <c r="B84" s="63">
        <v>63169</v>
      </c>
      <c r="C84" s="64">
        <v>9068</v>
      </c>
      <c r="D84" s="5">
        <v>54101</v>
      </c>
    </row>
    <row r="85" spans="1:4">
      <c r="A85" s="215">
        <v>1995</v>
      </c>
      <c r="B85" s="65">
        <v>90666.9</v>
      </c>
      <c r="C85" s="64">
        <v>13692</v>
      </c>
      <c r="D85" s="5">
        <v>76974.899999999994</v>
      </c>
    </row>
    <row r="86" spans="1:4">
      <c r="A86" s="312">
        <v>1996</v>
      </c>
      <c r="B86" s="63">
        <v>166188</v>
      </c>
      <c r="C86" s="64">
        <v>50993</v>
      </c>
      <c r="D86" s="5">
        <v>115195</v>
      </c>
    </row>
    <row r="87" spans="1:4">
      <c r="A87" s="312">
        <v>1997</v>
      </c>
      <c r="B87" s="63">
        <v>179956.2</v>
      </c>
      <c r="C87" s="64">
        <v>48575.199999999997</v>
      </c>
      <c r="D87" s="5">
        <v>131381</v>
      </c>
    </row>
    <row r="88" spans="1:4">
      <c r="A88" s="312">
        <v>1998</v>
      </c>
      <c r="B88" s="63">
        <v>171303</v>
      </c>
      <c r="C88" s="64">
        <v>36914</v>
      </c>
      <c r="D88" s="5">
        <v>134389</v>
      </c>
    </row>
    <row r="89" spans="1:4">
      <c r="A89" s="312">
        <v>1999</v>
      </c>
      <c r="B89" s="63">
        <v>242703</v>
      </c>
      <c r="C89" s="4">
        <v>61112</v>
      </c>
      <c r="D89" s="23">
        <v>181590</v>
      </c>
    </row>
    <row r="90" spans="1:4">
      <c r="A90" s="313">
        <v>2000</v>
      </c>
      <c r="B90" s="63">
        <v>177949</v>
      </c>
      <c r="C90" s="4">
        <v>52935</v>
      </c>
      <c r="D90" s="23">
        <v>125017</v>
      </c>
    </row>
    <row r="91" spans="1:4">
      <c r="A91" s="313">
        <v>2001</v>
      </c>
      <c r="B91" s="63">
        <v>106025</v>
      </c>
      <c r="C91" s="4">
        <v>44532</v>
      </c>
      <c r="D91" s="23">
        <v>61492</v>
      </c>
    </row>
    <row r="92" spans="1:4">
      <c r="A92" s="313">
        <v>2002</v>
      </c>
      <c r="B92" s="63">
        <v>68295</v>
      </c>
      <c r="C92" s="4">
        <v>15152</v>
      </c>
      <c r="D92" s="23">
        <v>53143</v>
      </c>
    </row>
    <row r="93" spans="1:4">
      <c r="A93" s="313">
        <v>2003</v>
      </c>
      <c r="B93" s="63">
        <v>34613</v>
      </c>
      <c r="C93" s="4">
        <v>16166</v>
      </c>
      <c r="D93" s="23">
        <v>18448</v>
      </c>
    </row>
    <row r="94" spans="1:4">
      <c r="A94" s="313">
        <v>2004</v>
      </c>
      <c r="B94" s="63">
        <v>32167</v>
      </c>
      <c r="C94" s="4">
        <v>10927</v>
      </c>
      <c r="D94" s="23">
        <v>21241</v>
      </c>
    </row>
    <row r="95" spans="1:4">
      <c r="A95" s="313">
        <v>2005</v>
      </c>
      <c r="B95" s="63">
        <v>46509.01</v>
      </c>
      <c r="C95" s="4">
        <v>5688.71</v>
      </c>
      <c r="D95" s="23">
        <v>40820.300000000003</v>
      </c>
    </row>
    <row r="96" spans="1:4">
      <c r="A96" s="313">
        <v>2006</v>
      </c>
      <c r="B96" s="63">
        <v>41120</v>
      </c>
      <c r="C96" s="4">
        <v>4827</v>
      </c>
      <c r="D96" s="5">
        <v>36293</v>
      </c>
    </row>
    <row r="97" spans="1:12">
      <c r="A97" s="313">
        <v>2007</v>
      </c>
      <c r="B97" s="63">
        <v>32267</v>
      </c>
      <c r="C97" s="4">
        <v>2372</v>
      </c>
      <c r="D97" s="5">
        <v>29895</v>
      </c>
    </row>
    <row r="98" spans="1:12">
      <c r="A98" s="313">
        <v>2008</v>
      </c>
      <c r="B98" s="63">
        <v>42430.6</v>
      </c>
      <c r="C98" s="4">
        <v>4145</v>
      </c>
      <c r="D98" s="5">
        <v>38285.599999999999</v>
      </c>
    </row>
    <row r="99" spans="1:12">
      <c r="A99" s="313">
        <v>2009</v>
      </c>
      <c r="B99" s="63">
        <v>25755.129999999997</v>
      </c>
      <c r="C99" s="4">
        <v>4280.33</v>
      </c>
      <c r="D99" s="5">
        <v>21474.799999999999</v>
      </c>
    </row>
    <row r="100" spans="1:12">
      <c r="A100" s="313">
        <v>2010</v>
      </c>
      <c r="B100" s="66">
        <v>26718.799999999999</v>
      </c>
      <c r="C100" s="9">
        <v>4966.8999999999996</v>
      </c>
      <c r="D100" s="10">
        <v>21751.9</v>
      </c>
    </row>
    <row r="101" spans="1:12">
      <c r="A101" s="361" t="s">
        <v>309</v>
      </c>
      <c r="B101" s="361"/>
      <c r="C101" s="361"/>
      <c r="D101" s="361"/>
    </row>
    <row r="102" spans="1:12">
      <c r="A102" s="313"/>
      <c r="B102" s="256">
        <v>39</v>
      </c>
      <c r="C102" s="257">
        <v>-7</v>
      </c>
      <c r="D102" s="254">
        <v>56</v>
      </c>
    </row>
    <row r="103" spans="1:12">
      <c r="A103" s="328" t="s">
        <v>72</v>
      </c>
      <c r="B103" s="343"/>
      <c r="C103" s="342"/>
      <c r="D103" s="43"/>
    </row>
    <row r="104" spans="1:12">
      <c r="A104" s="325" t="s">
        <v>308</v>
      </c>
      <c r="B104" s="343"/>
      <c r="C104" s="342"/>
      <c r="D104" s="43"/>
    </row>
    <row r="105" spans="1:12">
      <c r="A105" s="325" t="s">
        <v>307</v>
      </c>
      <c r="B105" s="343"/>
      <c r="C105" s="342"/>
      <c r="D105" s="43"/>
    </row>
    <row r="106" spans="1:12">
      <c r="A106" s="46" t="s">
        <v>306</v>
      </c>
      <c r="B106" s="342"/>
      <c r="C106" s="342"/>
      <c r="D106" s="43"/>
    </row>
    <row r="107" spans="1:12">
      <c r="A107" s="46"/>
      <c r="B107" s="342"/>
      <c r="C107" s="342"/>
      <c r="D107" s="43"/>
    </row>
    <row r="108" spans="1:12">
      <c r="A108" s="327" t="s">
        <v>73</v>
      </c>
      <c r="B108" s="46"/>
      <c r="C108" s="342"/>
      <c r="D108" s="43"/>
    </row>
    <row r="109" spans="1:12">
      <c r="A109" s="46" t="s">
        <v>305</v>
      </c>
      <c r="B109" s="46"/>
      <c r="C109" s="342"/>
      <c r="D109" s="43"/>
    </row>
    <row r="110" spans="1:12">
      <c r="A110" s="46" t="s">
        <v>304</v>
      </c>
      <c r="B110" s="342"/>
      <c r="C110" s="342"/>
      <c r="D110" s="43"/>
    </row>
    <row r="112" spans="1:12" ht="20.25" customHeight="1">
      <c r="A112" s="362" t="s">
        <v>303</v>
      </c>
      <c r="B112" s="362"/>
      <c r="C112" s="362"/>
      <c r="D112" s="362"/>
      <c r="E112" s="362"/>
      <c r="F112" s="362"/>
      <c r="G112" s="362"/>
      <c r="H112" s="362"/>
      <c r="I112" s="67"/>
      <c r="J112" s="67"/>
      <c r="K112" s="67"/>
      <c r="L112" s="67"/>
    </row>
    <row r="113" spans="1:8">
      <c r="A113" s="25" t="s">
        <v>71</v>
      </c>
      <c r="B113" s="25"/>
      <c r="C113" s="25"/>
      <c r="D113" s="25"/>
      <c r="E113" s="25"/>
      <c r="F113" s="25"/>
      <c r="G113" s="25"/>
      <c r="H113" s="25"/>
    </row>
    <row r="114" spans="1:8" ht="43.5" customHeight="1">
      <c r="A114" s="213" t="s">
        <v>69</v>
      </c>
      <c r="B114" s="214" t="s">
        <v>67</v>
      </c>
      <c r="C114" s="216" t="s">
        <v>77</v>
      </c>
      <c r="D114" s="216" t="s">
        <v>299</v>
      </c>
    </row>
    <row r="115" spans="1:8">
      <c r="A115" s="313">
        <v>1977</v>
      </c>
      <c r="B115" s="68">
        <v>11134.993</v>
      </c>
      <c r="C115" s="29">
        <v>11134.993</v>
      </c>
      <c r="D115" s="71">
        <v>0</v>
      </c>
      <c r="F115" s="29"/>
    </row>
    <row r="116" spans="1:8">
      <c r="A116" s="313">
        <v>1978</v>
      </c>
      <c r="B116" s="70">
        <v>18094.798999999999</v>
      </c>
      <c r="C116" s="29">
        <v>18094.798999999999</v>
      </c>
      <c r="D116" s="71">
        <v>0</v>
      </c>
    </row>
    <row r="117" spans="1:8">
      <c r="A117" s="313">
        <v>1979</v>
      </c>
      <c r="B117" s="70">
        <v>18984.580000000002</v>
      </c>
      <c r="C117" s="68">
        <v>18984.580000000002</v>
      </c>
      <c r="D117" s="71">
        <v>0</v>
      </c>
    </row>
    <row r="118" spans="1:8">
      <c r="A118" s="313">
        <v>1980</v>
      </c>
      <c r="B118" s="70">
        <v>27189.079000000002</v>
      </c>
      <c r="C118" s="70">
        <v>27189.079000000002</v>
      </c>
      <c r="D118" s="71">
        <v>0</v>
      </c>
    </row>
    <row r="119" spans="1:8">
      <c r="A119" s="313">
        <v>1981</v>
      </c>
      <c r="B119" s="70">
        <v>36701.675719512648</v>
      </c>
      <c r="C119" s="70">
        <v>36667.163</v>
      </c>
      <c r="D119" s="44">
        <v>34.512719512645866</v>
      </c>
    </row>
    <row r="120" spans="1:8">
      <c r="A120" s="313">
        <v>1982</v>
      </c>
      <c r="B120" s="70">
        <v>55892.514293460532</v>
      </c>
      <c r="C120" s="70">
        <v>55736.747000000003</v>
      </c>
      <c r="D120" s="44">
        <v>155.76729346052912</v>
      </c>
    </row>
    <row r="121" spans="1:8">
      <c r="A121" s="313">
        <v>1983</v>
      </c>
      <c r="B121" s="70">
        <v>66207.547211399884</v>
      </c>
      <c r="C121" s="70">
        <v>66071.792000000001</v>
      </c>
      <c r="D121" s="44">
        <v>135.75521139987731</v>
      </c>
    </row>
    <row r="122" spans="1:8">
      <c r="A122" s="313">
        <v>1984</v>
      </c>
      <c r="B122" s="70">
        <v>73921.712070991547</v>
      </c>
      <c r="C122" s="70">
        <v>73692.115000000005</v>
      </c>
      <c r="D122" s="44">
        <v>229.59707099154667</v>
      </c>
    </row>
    <row r="123" spans="1:8">
      <c r="A123" s="313">
        <v>1985</v>
      </c>
      <c r="B123" s="70">
        <v>81944.444890398925</v>
      </c>
      <c r="C123" s="70">
        <v>81470.009999999995</v>
      </c>
      <c r="D123" s="44">
        <v>474.43489039893291</v>
      </c>
    </row>
    <row r="124" spans="1:8">
      <c r="A124" s="313">
        <v>1986</v>
      </c>
      <c r="B124" s="70">
        <v>92215.282462889925</v>
      </c>
      <c r="C124" s="70">
        <v>91531.1</v>
      </c>
      <c r="D124" s="44">
        <v>684.18246288991327</v>
      </c>
    </row>
    <row r="125" spans="1:8">
      <c r="A125" s="313">
        <v>1987</v>
      </c>
      <c r="B125" s="70">
        <v>76870.8</v>
      </c>
      <c r="C125" s="70">
        <v>72077.8</v>
      </c>
      <c r="D125" s="44">
        <v>4793</v>
      </c>
    </row>
    <row r="126" spans="1:8">
      <c r="A126" s="313">
        <v>1988</v>
      </c>
      <c r="B126" s="70">
        <v>91512.6</v>
      </c>
      <c r="C126" s="70">
        <v>81777.600000000006</v>
      </c>
      <c r="D126" s="44">
        <v>9735</v>
      </c>
    </row>
    <row r="127" spans="1:8">
      <c r="A127" s="313">
        <v>1989</v>
      </c>
      <c r="B127" s="70">
        <v>147129.70000000001</v>
      </c>
      <c r="C127" s="70">
        <v>128508.7</v>
      </c>
      <c r="D127" s="44">
        <v>18621</v>
      </c>
    </row>
    <row r="128" spans="1:8">
      <c r="A128" s="313">
        <v>1990</v>
      </c>
      <c r="B128" s="70">
        <v>207938.99799999999</v>
      </c>
      <c r="C128" s="70">
        <v>176279</v>
      </c>
      <c r="D128" s="44">
        <v>31659.998</v>
      </c>
    </row>
    <row r="129" spans="1:7">
      <c r="A129" s="313">
        <v>1991</v>
      </c>
      <c r="B129" s="29">
        <v>353867.4</v>
      </c>
      <c r="C129" s="70">
        <v>262294.40000000002</v>
      </c>
      <c r="D129" s="44">
        <v>91573</v>
      </c>
    </row>
    <row r="130" spans="1:7">
      <c r="A130" s="313">
        <v>1992</v>
      </c>
      <c r="B130" s="29">
        <v>581531.5</v>
      </c>
      <c r="C130" s="70">
        <v>382236.5</v>
      </c>
      <c r="D130" s="44">
        <v>199295</v>
      </c>
    </row>
    <row r="131" spans="1:7">
      <c r="A131" s="313">
        <v>1993</v>
      </c>
      <c r="B131" s="68">
        <v>704907</v>
      </c>
      <c r="C131" s="29">
        <v>403960.99999999994</v>
      </c>
      <c r="D131" s="44">
        <v>300946</v>
      </c>
    </row>
    <row r="132" spans="1:7">
      <c r="A132" s="313">
        <v>1994</v>
      </c>
      <c r="B132" s="68">
        <v>983483.21699999995</v>
      </c>
      <c r="C132" s="29">
        <v>511012.6</v>
      </c>
      <c r="D132" s="44">
        <v>472470.61700000003</v>
      </c>
    </row>
    <row r="133" spans="1:7">
      <c r="A133" s="313">
        <v>1995</v>
      </c>
      <c r="B133" s="70">
        <v>1240994.2</v>
      </c>
      <c r="C133" s="68">
        <v>745435.2</v>
      </c>
      <c r="D133" s="44">
        <v>495559</v>
      </c>
    </row>
    <row r="134" spans="1:7">
      <c r="A134" s="313">
        <v>1996</v>
      </c>
      <c r="B134" s="70">
        <v>1460642.608</v>
      </c>
      <c r="C134" s="70">
        <v>858779.8</v>
      </c>
      <c r="D134" s="44">
        <v>601862.80799999996</v>
      </c>
    </row>
    <row r="135" spans="1:7">
      <c r="A135" s="313">
        <v>1997</v>
      </c>
      <c r="B135" s="70">
        <v>1953543.3820000007</v>
      </c>
      <c r="C135" s="70">
        <v>1218014.4000000006</v>
      </c>
      <c r="D135" s="44">
        <v>735528.98199999996</v>
      </c>
    </row>
    <row r="136" spans="1:7">
      <c r="A136" s="313">
        <v>1998</v>
      </c>
      <c r="B136" s="70">
        <v>1841000.4000000001</v>
      </c>
      <c r="C136" s="70">
        <v>1280245.4000000001</v>
      </c>
      <c r="D136" s="44">
        <v>560755</v>
      </c>
    </row>
    <row r="137" spans="1:7">
      <c r="A137" s="313">
        <v>1999</v>
      </c>
      <c r="B137" s="70">
        <v>3243981.2</v>
      </c>
      <c r="C137" s="70">
        <v>2284297.2000000002</v>
      </c>
      <c r="D137" s="44">
        <v>959684</v>
      </c>
    </row>
    <row r="138" spans="1:7">
      <c r="A138" s="313">
        <v>2000</v>
      </c>
      <c r="B138" s="70">
        <v>3105341.54</v>
      </c>
      <c r="C138" s="70">
        <v>2019236.5399999998</v>
      </c>
      <c r="D138" s="44">
        <v>1086105</v>
      </c>
    </row>
    <row r="139" spans="1:7">
      <c r="A139" s="313">
        <v>2001</v>
      </c>
      <c r="B139" s="70">
        <v>552806.40000000002</v>
      </c>
      <c r="C139" s="29">
        <v>245196.4</v>
      </c>
      <c r="D139" s="44">
        <v>307610</v>
      </c>
    </row>
    <row r="140" spans="1:7">
      <c r="A140" s="313">
        <v>2002</v>
      </c>
      <c r="B140" s="70">
        <v>452151.17000000004</v>
      </c>
      <c r="C140" s="29">
        <v>212294.17</v>
      </c>
      <c r="D140" s="44">
        <v>239857</v>
      </c>
    </row>
    <row r="141" spans="1:7">
      <c r="A141" s="313">
        <v>2003</v>
      </c>
      <c r="B141" s="70">
        <v>228154.9</v>
      </c>
      <c r="C141" s="68">
        <v>124418.9</v>
      </c>
      <c r="D141" s="44">
        <v>103736</v>
      </c>
    </row>
    <row r="142" spans="1:7">
      <c r="A142" s="313">
        <v>2004</v>
      </c>
      <c r="B142" s="70">
        <v>406566.40000000002</v>
      </c>
      <c r="C142" s="70">
        <v>107424.6</v>
      </c>
      <c r="D142" s="44">
        <v>299141.8</v>
      </c>
      <c r="G142" s="27"/>
    </row>
    <row r="143" spans="1:7">
      <c r="A143" s="313">
        <v>2005</v>
      </c>
      <c r="B143" s="70">
        <v>126799.69999999998</v>
      </c>
      <c r="C143" s="70">
        <v>99837.699999999983</v>
      </c>
      <c r="D143" s="44">
        <v>26962</v>
      </c>
      <c r="G143" s="27"/>
    </row>
    <row r="144" spans="1:7">
      <c r="A144" s="313">
        <v>2006</v>
      </c>
      <c r="B144" s="70">
        <v>122492.405</v>
      </c>
      <c r="C144" s="70">
        <v>73497.8</v>
      </c>
      <c r="D144" s="44">
        <v>48994.604999999989</v>
      </c>
    </row>
    <row r="145" spans="1:6">
      <c r="A145" s="313">
        <v>2007</v>
      </c>
      <c r="B145" s="70">
        <v>26190.170000000002</v>
      </c>
      <c r="C145" s="70">
        <v>16051.370000000003</v>
      </c>
      <c r="D145" s="44">
        <v>10138.799999999999</v>
      </c>
    </row>
    <row r="146" spans="1:6">
      <c r="A146" s="313">
        <v>2008</v>
      </c>
      <c r="B146" s="29">
        <v>72987.311000000016</v>
      </c>
      <c r="C146" s="70">
        <v>29399.599999999995</v>
      </c>
      <c r="D146" s="44">
        <v>43587.711000000018</v>
      </c>
    </row>
    <row r="147" spans="1:6">
      <c r="A147" s="313">
        <v>2009</v>
      </c>
      <c r="B147" s="49">
        <v>65795.3</v>
      </c>
      <c r="C147" s="41">
        <v>21067.5</v>
      </c>
      <c r="D147" s="44">
        <v>44727.8</v>
      </c>
    </row>
    <row r="148" spans="1:6">
      <c r="A148" s="235">
        <v>2010</v>
      </c>
      <c r="B148" s="236">
        <v>23226.6</v>
      </c>
      <c r="C148" s="237">
        <v>7103.2</v>
      </c>
      <c r="D148" s="44">
        <v>16123.5</v>
      </c>
    </row>
    <row r="149" spans="1:6">
      <c r="A149" s="372" t="s">
        <v>298</v>
      </c>
      <c r="B149" s="373"/>
      <c r="C149" s="373"/>
      <c r="D149" s="373"/>
    </row>
    <row r="150" spans="1:6">
      <c r="A150" s="313"/>
      <c r="B150" s="234">
        <v>109</v>
      </c>
      <c r="C150" s="258">
        <v>-36</v>
      </c>
      <c r="D150" s="259" t="s">
        <v>1</v>
      </c>
    </row>
    <row r="151" spans="1:6">
      <c r="A151" s="323" t="s">
        <v>72</v>
      </c>
      <c r="B151" s="158"/>
      <c r="C151" s="158"/>
      <c r="D151" s="158"/>
      <c r="E151" s="31"/>
      <c r="F151" s="31"/>
    </row>
    <row r="152" spans="1:6">
      <c r="A152" s="322" t="s">
        <v>297</v>
      </c>
      <c r="B152" s="158"/>
      <c r="C152" s="158"/>
      <c r="D152" s="158"/>
      <c r="E152" s="31"/>
      <c r="F152" s="31"/>
    </row>
    <row r="153" spans="1:6">
      <c r="A153" s="351" t="s">
        <v>345</v>
      </c>
      <c r="B153" s="337"/>
      <c r="C153" s="337"/>
      <c r="D153" s="337"/>
      <c r="E153" s="39"/>
      <c r="F153" s="39"/>
    </row>
    <row r="154" spans="1:6">
      <c r="A154" s="351" t="s">
        <v>296</v>
      </c>
      <c r="B154" s="337"/>
      <c r="C154" s="337"/>
      <c r="D154" s="337"/>
      <c r="E154" s="39"/>
      <c r="F154" s="39"/>
    </row>
    <row r="155" spans="1:6">
      <c r="A155" s="351" t="s">
        <v>346</v>
      </c>
      <c r="B155" s="337"/>
      <c r="C155" s="337"/>
      <c r="D155" s="337"/>
      <c r="E155" s="39"/>
      <c r="F155" s="39"/>
    </row>
    <row r="156" spans="1:6">
      <c r="A156" s="325" t="s">
        <v>295</v>
      </c>
      <c r="B156" s="269"/>
      <c r="C156" s="337"/>
      <c r="D156" s="337"/>
      <c r="E156" s="39"/>
      <c r="F156" s="39"/>
    </row>
    <row r="157" spans="1:6">
      <c r="A157" s="325" t="s">
        <v>294</v>
      </c>
      <c r="B157" s="339"/>
      <c r="C157" s="337"/>
      <c r="D157" s="337"/>
      <c r="E157" s="39"/>
      <c r="F157" s="39"/>
    </row>
    <row r="158" spans="1:6">
      <c r="A158" s="325" t="s">
        <v>293</v>
      </c>
      <c r="B158" s="269"/>
      <c r="C158" s="337"/>
      <c r="D158" s="337"/>
      <c r="E158" s="39"/>
      <c r="F158" s="39"/>
    </row>
    <row r="159" spans="1:6">
      <c r="A159" s="325" t="s">
        <v>281</v>
      </c>
      <c r="B159" s="337"/>
      <c r="C159" s="337"/>
      <c r="D159" s="337"/>
      <c r="E159" s="39"/>
      <c r="F159" s="39"/>
    </row>
    <row r="160" spans="1:6">
      <c r="A160" s="325" t="s">
        <v>292</v>
      </c>
      <c r="B160" s="337"/>
      <c r="C160" s="337"/>
      <c r="D160" s="337"/>
      <c r="E160" s="39"/>
      <c r="F160" s="39"/>
    </row>
    <row r="161" spans="1:13">
      <c r="A161" s="337"/>
      <c r="B161" s="337"/>
      <c r="C161" s="337"/>
      <c r="D161" s="337"/>
      <c r="E161" s="39"/>
      <c r="F161" s="39"/>
    </row>
    <row r="162" spans="1:13">
      <c r="A162" s="302" t="s">
        <v>80</v>
      </c>
      <c r="B162" s="158"/>
      <c r="C162" s="158"/>
      <c r="D162" s="158"/>
      <c r="E162" s="31"/>
      <c r="F162" s="31"/>
    </row>
    <row r="163" spans="1:13">
      <c r="A163" s="185" t="s">
        <v>302</v>
      </c>
      <c r="B163" s="158"/>
      <c r="C163" s="158"/>
      <c r="D163" s="158"/>
      <c r="E163" s="31"/>
      <c r="F163" s="31"/>
    </row>
    <row r="164" spans="1:13">
      <c r="A164" s="43"/>
    </row>
    <row r="165" spans="1:13" ht="36" customHeight="1">
      <c r="A165" s="362" t="s">
        <v>301</v>
      </c>
      <c r="B165" s="362"/>
      <c r="C165" s="362"/>
      <c r="D165" s="362"/>
      <c r="E165" s="362"/>
      <c r="F165" s="362"/>
      <c r="G165" s="362"/>
      <c r="H165" s="362"/>
      <c r="I165" s="74"/>
      <c r="J165" s="74"/>
      <c r="K165" s="74"/>
      <c r="L165" s="74"/>
      <c r="M165" s="74"/>
    </row>
    <row r="166" spans="1:13">
      <c r="A166" s="341" t="s">
        <v>300</v>
      </c>
      <c r="B166" s="25"/>
      <c r="C166" s="25"/>
      <c r="D166" s="25"/>
      <c r="E166" s="25"/>
      <c r="F166" s="25"/>
      <c r="G166" s="25"/>
      <c r="H166" s="25"/>
    </row>
    <row r="167" spans="1:13" ht="30">
      <c r="A167" s="213" t="s">
        <v>69</v>
      </c>
      <c r="B167" s="214" t="s">
        <v>67</v>
      </c>
      <c r="C167" s="216" t="s">
        <v>77</v>
      </c>
      <c r="D167" s="216" t="s">
        <v>299</v>
      </c>
    </row>
    <row r="168" spans="1:13">
      <c r="A168" s="313">
        <v>1977</v>
      </c>
      <c r="B168" s="69">
        <v>5454.8</v>
      </c>
      <c r="C168" s="75">
        <v>5454.8</v>
      </c>
      <c r="D168" s="69">
        <v>0</v>
      </c>
      <c r="F168" s="29"/>
      <c r="G168" s="29"/>
    </row>
    <row r="169" spans="1:13">
      <c r="A169" s="313">
        <v>1978</v>
      </c>
      <c r="B169" s="71">
        <v>9445.6399999999976</v>
      </c>
      <c r="C169" s="44">
        <v>9445.6399999999976</v>
      </c>
      <c r="D169" s="71">
        <v>0</v>
      </c>
      <c r="F169" s="29"/>
      <c r="G169" s="29"/>
    </row>
    <row r="170" spans="1:13">
      <c r="A170" s="313">
        <v>1979</v>
      </c>
      <c r="B170" s="71">
        <v>10818</v>
      </c>
      <c r="C170" s="72">
        <v>10818</v>
      </c>
      <c r="D170" s="71">
        <v>0</v>
      </c>
      <c r="F170" s="29"/>
      <c r="G170" s="29"/>
    </row>
    <row r="171" spans="1:13">
      <c r="A171" s="313">
        <v>1980</v>
      </c>
      <c r="B171" s="71">
        <v>13755</v>
      </c>
      <c r="C171" s="71">
        <v>13755</v>
      </c>
      <c r="D171" s="71">
        <v>0</v>
      </c>
      <c r="F171" s="29"/>
      <c r="G171" s="29"/>
    </row>
    <row r="172" spans="1:13">
      <c r="A172" s="313">
        <v>1981</v>
      </c>
      <c r="B172" s="71">
        <v>22043.728999999999</v>
      </c>
      <c r="C172" s="71">
        <v>22023</v>
      </c>
      <c r="D172" s="72">
        <v>20.728999999999999</v>
      </c>
      <c r="F172" s="29"/>
      <c r="G172" s="29"/>
    </row>
    <row r="173" spans="1:13">
      <c r="A173" s="313">
        <v>1982</v>
      </c>
      <c r="B173" s="71">
        <v>32862.584999999999</v>
      </c>
      <c r="C173" s="71">
        <v>32771</v>
      </c>
      <c r="D173" s="44">
        <v>91.584999999999994</v>
      </c>
      <c r="F173" s="29"/>
      <c r="G173" s="29"/>
    </row>
    <row r="174" spans="1:13">
      <c r="A174" s="313">
        <v>1983</v>
      </c>
      <c r="B174" s="71">
        <v>45737.783000000003</v>
      </c>
      <c r="C174" s="71">
        <v>45644</v>
      </c>
      <c r="D174" s="72">
        <v>93.783000000000001</v>
      </c>
      <c r="F174" s="29"/>
      <c r="G174" s="29"/>
    </row>
    <row r="175" spans="1:13">
      <c r="A175" s="313">
        <v>1984</v>
      </c>
      <c r="B175" s="71">
        <v>55297.752</v>
      </c>
      <c r="C175" s="71">
        <v>55126</v>
      </c>
      <c r="D175" s="71">
        <v>171.75200000000001</v>
      </c>
      <c r="F175" s="29"/>
      <c r="G175" s="29"/>
    </row>
    <row r="176" spans="1:13">
      <c r="A176" s="313">
        <v>1985</v>
      </c>
      <c r="B176" s="71">
        <v>65982.017000000007</v>
      </c>
      <c r="C176" s="71">
        <v>65600</v>
      </c>
      <c r="D176" s="71">
        <v>382.017</v>
      </c>
      <c r="F176" s="29"/>
      <c r="G176" s="29"/>
    </row>
    <row r="177" spans="1:7">
      <c r="A177" s="313">
        <v>1986</v>
      </c>
      <c r="B177" s="71">
        <v>75189.864000000001</v>
      </c>
      <c r="C177" s="71">
        <v>74632</v>
      </c>
      <c r="D177" s="71">
        <v>557.86400000000003</v>
      </c>
      <c r="F177" s="29"/>
      <c r="G177" s="29"/>
    </row>
    <row r="178" spans="1:7">
      <c r="A178" s="313">
        <v>1987</v>
      </c>
      <c r="B178" s="71">
        <v>66076.800000000003</v>
      </c>
      <c r="C178" s="71">
        <v>61326.8</v>
      </c>
      <c r="D178" s="71">
        <v>4750</v>
      </c>
      <c r="F178" s="29"/>
      <c r="G178" s="29"/>
    </row>
    <row r="179" spans="1:7">
      <c r="A179" s="313">
        <v>1988</v>
      </c>
      <c r="B179" s="44">
        <v>78865.600000000006</v>
      </c>
      <c r="C179" s="71">
        <v>65041.599999999999</v>
      </c>
      <c r="D179" s="71">
        <v>13824</v>
      </c>
      <c r="F179" s="29"/>
      <c r="G179" s="29"/>
    </row>
    <row r="180" spans="1:7">
      <c r="A180" s="313">
        <v>1989</v>
      </c>
      <c r="B180" s="44">
        <v>124259.9</v>
      </c>
      <c r="C180" s="71">
        <v>103991.9</v>
      </c>
      <c r="D180" s="71">
        <v>20268</v>
      </c>
      <c r="F180" s="29"/>
      <c r="G180" s="29"/>
    </row>
    <row r="181" spans="1:7">
      <c r="A181" s="313">
        <v>1990</v>
      </c>
      <c r="B181" s="72">
        <v>177509.3</v>
      </c>
      <c r="C181" s="71">
        <v>130216.3</v>
      </c>
      <c r="D181" s="71">
        <v>47293</v>
      </c>
      <c r="F181" s="29"/>
      <c r="G181" s="29"/>
    </row>
    <row r="182" spans="1:7">
      <c r="A182" s="313">
        <v>1991</v>
      </c>
      <c r="B182" s="72">
        <v>317670.40000000002</v>
      </c>
      <c r="C182" s="71">
        <v>186585.4</v>
      </c>
      <c r="D182" s="71">
        <v>131085</v>
      </c>
      <c r="F182" s="29"/>
      <c r="G182" s="29"/>
    </row>
    <row r="183" spans="1:7">
      <c r="A183" s="313">
        <v>1992</v>
      </c>
      <c r="B183" s="71">
        <v>537602.69999999995</v>
      </c>
      <c r="C183" s="71">
        <v>267401.7</v>
      </c>
      <c r="D183" s="71">
        <v>270201</v>
      </c>
      <c r="F183" s="29"/>
      <c r="G183" s="29"/>
    </row>
    <row r="184" spans="1:7">
      <c r="A184" s="313">
        <v>1993</v>
      </c>
      <c r="B184" s="71">
        <v>706099.4</v>
      </c>
      <c r="C184" s="44">
        <v>277629.40000000002</v>
      </c>
      <c r="D184" s="71">
        <v>428470</v>
      </c>
      <c r="F184" s="29"/>
      <c r="G184" s="29"/>
    </row>
    <row r="185" spans="1:7">
      <c r="A185" s="313">
        <v>1994</v>
      </c>
      <c r="B185" s="71">
        <v>1036549.4539999999</v>
      </c>
      <c r="C185" s="44">
        <v>312679.89999999991</v>
      </c>
      <c r="D185" s="71">
        <v>723869.554</v>
      </c>
      <c r="F185" s="29"/>
      <c r="G185" s="29"/>
    </row>
    <row r="186" spans="1:7">
      <c r="A186" s="313">
        <v>1995</v>
      </c>
      <c r="B186" s="71">
        <v>1314071.4100000001</v>
      </c>
      <c r="C186" s="72">
        <v>405884.6</v>
      </c>
      <c r="D186" s="71">
        <v>908186.81</v>
      </c>
      <c r="F186" s="29"/>
      <c r="G186" s="29"/>
    </row>
    <row r="187" spans="1:7">
      <c r="A187" s="313">
        <v>1996</v>
      </c>
      <c r="B187" s="71">
        <v>1593511.264</v>
      </c>
      <c r="C187" s="71">
        <v>441710.1999999999</v>
      </c>
      <c r="D187" s="71">
        <v>1151801.064</v>
      </c>
      <c r="F187" s="29"/>
      <c r="G187" s="29"/>
    </row>
    <row r="188" spans="1:7">
      <c r="A188" s="313">
        <v>1997</v>
      </c>
      <c r="B188" s="71">
        <v>2020078.4679999999</v>
      </c>
      <c r="C188" s="71">
        <v>647436.9</v>
      </c>
      <c r="D188" s="44">
        <v>1372641.568</v>
      </c>
      <c r="F188" s="29"/>
      <c r="G188" s="29"/>
    </row>
    <row r="189" spans="1:7">
      <c r="A189" s="313">
        <v>1998</v>
      </c>
      <c r="B189" s="71">
        <v>1658327.1539999999</v>
      </c>
      <c r="C189" s="71">
        <v>672671.79999999981</v>
      </c>
      <c r="D189" s="44">
        <v>985655.35400000005</v>
      </c>
      <c r="F189" s="29"/>
      <c r="G189" s="29"/>
    </row>
    <row r="190" spans="1:7">
      <c r="A190" s="313">
        <v>1999</v>
      </c>
      <c r="B190" s="71">
        <v>2859792.8779999996</v>
      </c>
      <c r="C190" s="71">
        <v>1205284.3999999999</v>
      </c>
      <c r="D190" s="72">
        <v>1654508.4779999999</v>
      </c>
      <c r="F190" s="29"/>
      <c r="G190" s="29"/>
    </row>
    <row r="191" spans="1:7">
      <c r="A191" s="313">
        <v>2000</v>
      </c>
      <c r="B191" s="71">
        <v>2645268.0659999996</v>
      </c>
      <c r="C191" s="71">
        <v>1167452.4899999998</v>
      </c>
      <c r="D191" s="71">
        <v>1477815.5759999999</v>
      </c>
      <c r="F191" s="29"/>
      <c r="G191" s="29"/>
    </row>
    <row r="192" spans="1:7">
      <c r="A192" s="313">
        <v>2001</v>
      </c>
      <c r="B192" s="71">
        <v>646264.272</v>
      </c>
      <c r="C192" s="44">
        <v>194386.3</v>
      </c>
      <c r="D192" s="71">
        <v>451877.97200000001</v>
      </c>
      <c r="F192" s="29"/>
      <c r="G192" s="29"/>
    </row>
    <row r="193" spans="1:13">
      <c r="A193" s="313">
        <v>2002</v>
      </c>
      <c r="B193" s="71">
        <v>459293.89</v>
      </c>
      <c r="C193" s="44">
        <v>97902.9</v>
      </c>
      <c r="D193" s="71">
        <v>361390.99</v>
      </c>
      <c r="F193" s="29"/>
      <c r="G193" s="29"/>
    </row>
    <row r="194" spans="1:13">
      <c r="A194" s="313">
        <v>2003</v>
      </c>
      <c r="B194" s="71">
        <v>239912.016</v>
      </c>
      <c r="C194" s="72">
        <v>63390.5</v>
      </c>
      <c r="D194" s="71">
        <v>176521.516</v>
      </c>
      <c r="F194" s="29"/>
      <c r="G194" s="29"/>
    </row>
    <row r="195" spans="1:13">
      <c r="A195" s="313">
        <v>2004</v>
      </c>
      <c r="B195" s="71">
        <v>244797.6</v>
      </c>
      <c r="C195" s="71">
        <v>64681.4</v>
      </c>
      <c r="D195" s="71">
        <v>180116.2</v>
      </c>
      <c r="F195" s="29"/>
      <c r="G195" s="29"/>
    </row>
    <row r="196" spans="1:13">
      <c r="A196" s="313">
        <v>2005</v>
      </c>
      <c r="B196" s="71">
        <v>77986.300000000017</v>
      </c>
      <c r="C196" s="71">
        <v>61403.700000000019</v>
      </c>
      <c r="D196" s="71">
        <v>16582.599999999999</v>
      </c>
      <c r="F196" s="29"/>
      <c r="G196" s="29"/>
    </row>
    <row r="197" spans="1:13">
      <c r="A197" s="313">
        <v>2006</v>
      </c>
      <c r="B197" s="71">
        <v>62376.507000000012</v>
      </c>
      <c r="C197" s="71">
        <v>49113.100000000006</v>
      </c>
      <c r="D197" s="71">
        <v>13263.407000000003</v>
      </c>
      <c r="F197" s="29"/>
      <c r="G197" s="29"/>
    </row>
    <row r="198" spans="1:13">
      <c r="A198" s="313">
        <v>2007</v>
      </c>
      <c r="B198" s="71">
        <v>17138.250000000004</v>
      </c>
      <c r="C198" s="71">
        <v>10817.170000000002</v>
      </c>
      <c r="D198" s="71">
        <v>6321.0800000000008</v>
      </c>
      <c r="F198" s="29"/>
      <c r="G198" s="29"/>
    </row>
    <row r="199" spans="1:13">
      <c r="A199" s="313">
        <v>2008</v>
      </c>
      <c r="B199" s="44">
        <v>51728.200000000004</v>
      </c>
      <c r="C199" s="71">
        <v>22170.300000000003</v>
      </c>
      <c r="D199" s="71">
        <v>29557.9</v>
      </c>
      <c r="F199" s="29"/>
      <c r="G199" s="29"/>
    </row>
    <row r="200" spans="1:13">
      <c r="A200" s="313">
        <v>2009</v>
      </c>
      <c r="B200" s="30">
        <v>39549.800000000003</v>
      </c>
      <c r="C200" s="45">
        <v>14767.2</v>
      </c>
      <c r="D200" s="45">
        <v>24782.6</v>
      </c>
      <c r="F200" s="29"/>
      <c r="G200" s="29"/>
    </row>
    <row r="201" spans="1:13">
      <c r="A201" s="313">
        <v>2010</v>
      </c>
      <c r="B201" s="73">
        <v>13616.7</v>
      </c>
      <c r="C201" s="76">
        <v>5245.1</v>
      </c>
      <c r="D201" s="76">
        <v>8371.6</v>
      </c>
      <c r="F201" s="29"/>
      <c r="G201" s="29"/>
      <c r="M201" s="1"/>
    </row>
    <row r="202" spans="1:13">
      <c r="A202" s="219"/>
      <c r="B202" s="366" t="s">
        <v>298</v>
      </c>
      <c r="C202" s="367"/>
      <c r="D202" s="367"/>
      <c r="M202" s="77"/>
    </row>
    <row r="203" spans="1:13">
      <c r="A203" s="228"/>
      <c r="B203" s="230">
        <v>150</v>
      </c>
      <c r="C203" s="258">
        <v>-4</v>
      </c>
      <c r="D203" s="229" t="s">
        <v>1</v>
      </c>
      <c r="M203" s="77"/>
    </row>
    <row r="204" spans="1:13">
      <c r="A204" s="323" t="s">
        <v>72</v>
      </c>
      <c r="B204" s="340"/>
      <c r="C204" s="340"/>
      <c r="D204" s="340"/>
      <c r="E204" s="25"/>
    </row>
    <row r="205" spans="1:13">
      <c r="A205" s="322" t="s">
        <v>297</v>
      </c>
      <c r="B205" s="337"/>
      <c r="C205" s="337"/>
      <c r="D205" s="337"/>
      <c r="E205" s="337"/>
      <c r="F205" s="39"/>
      <c r="H205" s="43"/>
      <c r="I205" s="43"/>
      <c r="J205" s="43"/>
      <c r="K205" s="43"/>
    </row>
    <row r="206" spans="1:13">
      <c r="A206" s="351" t="s">
        <v>345</v>
      </c>
      <c r="B206" s="337"/>
      <c r="C206" s="337"/>
      <c r="D206" s="337"/>
      <c r="E206" s="337"/>
      <c r="F206" s="39"/>
      <c r="H206" s="43"/>
      <c r="I206" s="43"/>
      <c r="J206" s="43"/>
      <c r="K206" s="43"/>
    </row>
    <row r="207" spans="1:13">
      <c r="A207" s="351" t="s">
        <v>296</v>
      </c>
      <c r="B207" s="337"/>
      <c r="C207" s="337"/>
      <c r="D207" s="337"/>
      <c r="E207" s="337"/>
      <c r="F207" s="39"/>
      <c r="H207" s="43"/>
      <c r="I207" s="43"/>
      <c r="J207" s="43"/>
      <c r="K207" s="43"/>
    </row>
    <row r="208" spans="1:13">
      <c r="A208" s="351" t="s">
        <v>347</v>
      </c>
      <c r="B208" s="337"/>
      <c r="C208" s="337"/>
      <c r="D208" s="337"/>
      <c r="E208" s="337"/>
      <c r="F208" s="39"/>
      <c r="H208" s="43"/>
      <c r="I208" s="43"/>
      <c r="J208" s="43"/>
      <c r="K208" s="43"/>
    </row>
    <row r="209" spans="1:11">
      <c r="A209" s="325" t="s">
        <v>295</v>
      </c>
      <c r="B209" s="269"/>
      <c r="C209" s="337"/>
      <c r="D209" s="337"/>
      <c r="E209" s="337"/>
      <c r="F209" s="39"/>
      <c r="H209" s="43"/>
      <c r="I209" s="43"/>
      <c r="J209" s="43"/>
      <c r="K209" s="43"/>
    </row>
    <row r="210" spans="1:11">
      <c r="A210" s="325" t="s">
        <v>294</v>
      </c>
      <c r="B210" s="339"/>
      <c r="C210" s="337"/>
      <c r="D210" s="337"/>
      <c r="E210" s="337"/>
      <c r="F210" s="39"/>
      <c r="H210" s="43"/>
      <c r="I210" s="43"/>
      <c r="J210" s="43"/>
      <c r="K210" s="43"/>
    </row>
    <row r="211" spans="1:11">
      <c r="A211" s="325" t="s">
        <v>293</v>
      </c>
      <c r="B211" s="269"/>
      <c r="C211" s="337"/>
      <c r="D211" s="337"/>
      <c r="E211" s="337"/>
      <c r="F211" s="39"/>
      <c r="G211" s="43"/>
      <c r="H211" s="43"/>
      <c r="I211" s="43"/>
      <c r="J211" s="43"/>
      <c r="K211" s="43"/>
    </row>
    <row r="212" spans="1:11">
      <c r="A212" s="325" t="s">
        <v>281</v>
      </c>
      <c r="B212" s="337"/>
      <c r="C212" s="337"/>
      <c r="D212" s="337"/>
      <c r="E212" s="337"/>
      <c r="F212" s="39"/>
      <c r="G212" s="43"/>
      <c r="H212" s="43"/>
      <c r="I212" s="43"/>
      <c r="J212" s="43"/>
      <c r="K212" s="43"/>
    </row>
    <row r="213" spans="1:11">
      <c r="A213" s="325" t="s">
        <v>292</v>
      </c>
      <c r="B213" s="337"/>
      <c r="C213" s="337"/>
      <c r="D213" s="337"/>
      <c r="E213" s="337"/>
      <c r="F213" s="39"/>
      <c r="G213" s="43"/>
      <c r="H213" s="43"/>
      <c r="I213" s="43"/>
      <c r="J213" s="43"/>
      <c r="K213" s="43"/>
    </row>
    <row r="214" spans="1:11">
      <c r="A214" s="337"/>
      <c r="B214" s="337"/>
      <c r="C214" s="337"/>
      <c r="D214" s="337"/>
      <c r="E214" s="337"/>
      <c r="F214" s="39"/>
      <c r="G214" s="43"/>
      <c r="H214" s="43"/>
      <c r="I214" s="43"/>
      <c r="J214" s="43"/>
      <c r="K214" s="43"/>
    </row>
    <row r="215" spans="1:11">
      <c r="A215" s="338" t="s">
        <v>0</v>
      </c>
      <c r="B215" s="337"/>
      <c r="C215" s="337"/>
      <c r="D215" s="337"/>
      <c r="E215" s="337"/>
      <c r="F215" s="39"/>
      <c r="G215" s="43"/>
      <c r="H215" s="43"/>
      <c r="I215" s="43"/>
      <c r="J215" s="43"/>
      <c r="K215" s="43"/>
    </row>
    <row r="216" spans="1:11">
      <c r="A216" s="325" t="s">
        <v>291</v>
      </c>
      <c r="B216" s="337"/>
      <c r="C216" s="337"/>
      <c r="D216" s="337"/>
      <c r="E216" s="337"/>
      <c r="F216" s="39"/>
      <c r="G216" s="43"/>
      <c r="H216" s="43"/>
      <c r="I216" s="43"/>
      <c r="J216" s="43"/>
      <c r="K216" s="43"/>
    </row>
    <row r="218" spans="1:11">
      <c r="A218" s="365" t="s">
        <v>290</v>
      </c>
      <c r="B218" s="365"/>
      <c r="C218" s="365"/>
      <c r="D218" s="365"/>
      <c r="E218" s="365"/>
      <c r="F218" s="365"/>
      <c r="G218" s="365"/>
    </row>
    <row r="219" spans="1:11">
      <c r="A219" s="217" t="s">
        <v>69</v>
      </c>
      <c r="B219" s="331" t="s">
        <v>67</v>
      </c>
      <c r="C219" s="331" t="s">
        <v>274</v>
      </c>
      <c r="D219" s="331" t="s">
        <v>273</v>
      </c>
      <c r="E219" s="331" t="s">
        <v>272</v>
      </c>
    </row>
    <row r="220" spans="1:11">
      <c r="A220" s="315">
        <v>1976</v>
      </c>
      <c r="B220" s="3">
        <v>86514</v>
      </c>
      <c r="C220" s="3">
        <v>58917</v>
      </c>
      <c r="D220" s="3">
        <v>2240</v>
      </c>
      <c r="E220" s="16">
        <v>25357</v>
      </c>
    </row>
    <row r="221" spans="1:11">
      <c r="A221" s="315">
        <v>1977</v>
      </c>
      <c r="B221" s="3">
        <v>113020</v>
      </c>
      <c r="C221" s="3">
        <v>79502</v>
      </c>
      <c r="D221" s="3">
        <v>2820</v>
      </c>
      <c r="E221" s="5">
        <v>30698</v>
      </c>
    </row>
    <row r="222" spans="1:11">
      <c r="A222" s="315">
        <v>1978</v>
      </c>
      <c r="B222" s="3">
        <v>132181</v>
      </c>
      <c r="C222" s="3">
        <v>95175</v>
      </c>
      <c r="D222" s="3">
        <v>3515</v>
      </c>
      <c r="E222" s="5">
        <v>33491</v>
      </c>
    </row>
    <row r="223" spans="1:11">
      <c r="A223" s="315">
        <v>1979</v>
      </c>
      <c r="B223" s="3">
        <v>159809</v>
      </c>
      <c r="C223" s="3">
        <v>118891</v>
      </c>
      <c r="D223" s="3">
        <v>4382</v>
      </c>
      <c r="E223" s="5">
        <v>36536</v>
      </c>
    </row>
    <row r="224" spans="1:11">
      <c r="A224" s="315">
        <v>1980</v>
      </c>
      <c r="B224" s="3">
        <v>286316</v>
      </c>
      <c r="C224" s="3">
        <v>210012</v>
      </c>
      <c r="D224" s="3">
        <v>5629</v>
      </c>
      <c r="E224" s="5">
        <v>70675</v>
      </c>
    </row>
    <row r="225" spans="1:7">
      <c r="A225" s="315">
        <v>1981</v>
      </c>
      <c r="B225" s="3">
        <v>197771</v>
      </c>
      <c r="C225" s="3">
        <v>125081</v>
      </c>
      <c r="D225" s="3">
        <v>4066</v>
      </c>
      <c r="E225" s="5">
        <v>68624</v>
      </c>
      <c r="F225" s="17"/>
    </row>
    <row r="226" spans="1:7">
      <c r="A226" s="315">
        <v>1982</v>
      </c>
      <c r="B226" s="3">
        <v>221595</v>
      </c>
      <c r="C226" s="3">
        <v>145122</v>
      </c>
      <c r="D226" s="3">
        <v>4286</v>
      </c>
      <c r="E226" s="5">
        <v>72187</v>
      </c>
      <c r="F226" s="17"/>
    </row>
    <row r="227" spans="1:7">
      <c r="A227" s="315">
        <v>1983</v>
      </c>
      <c r="B227" s="3">
        <v>266563</v>
      </c>
      <c r="C227" s="3">
        <v>180765</v>
      </c>
      <c r="D227" s="3">
        <v>4181</v>
      </c>
      <c r="E227" s="5">
        <v>81617</v>
      </c>
      <c r="F227" s="17"/>
    </row>
    <row r="228" spans="1:7">
      <c r="A228" s="315">
        <v>1984</v>
      </c>
      <c r="B228" s="32">
        <v>312381</v>
      </c>
      <c r="C228" s="32">
        <v>216655</v>
      </c>
      <c r="D228" s="32">
        <v>4474</v>
      </c>
      <c r="E228" s="78">
        <v>91252</v>
      </c>
      <c r="F228" s="17"/>
    </row>
    <row r="229" spans="1:7">
      <c r="A229" s="315">
        <v>1985</v>
      </c>
      <c r="B229" s="15">
        <v>373549</v>
      </c>
      <c r="C229" s="15">
        <v>266290</v>
      </c>
      <c r="D229" s="15">
        <v>4787</v>
      </c>
      <c r="E229" s="6">
        <v>102472</v>
      </c>
      <c r="F229" s="79"/>
      <c r="G229" s="12"/>
    </row>
    <row r="230" spans="1:7">
      <c r="A230" s="218">
        <v>1986</v>
      </c>
      <c r="B230" s="15">
        <v>421753</v>
      </c>
      <c r="C230" s="15">
        <v>308789</v>
      </c>
      <c r="D230" s="15">
        <v>5122</v>
      </c>
      <c r="E230" s="6">
        <v>107842</v>
      </c>
      <c r="F230" s="79"/>
      <c r="G230" s="12"/>
    </row>
    <row r="231" spans="1:7">
      <c r="A231" s="218">
        <v>1987</v>
      </c>
      <c r="B231" s="15">
        <v>477907</v>
      </c>
      <c r="C231" s="15">
        <v>358344</v>
      </c>
      <c r="D231" s="15">
        <v>5480</v>
      </c>
      <c r="E231" s="6">
        <v>114083</v>
      </c>
      <c r="F231" s="79"/>
      <c r="G231" s="12"/>
    </row>
    <row r="232" spans="1:7">
      <c r="A232" s="218">
        <v>1988</v>
      </c>
      <c r="B232" s="15">
        <v>543594</v>
      </c>
      <c r="C232" s="15">
        <v>413461</v>
      </c>
      <c r="D232" s="15">
        <v>5863</v>
      </c>
      <c r="E232" s="6">
        <v>124270</v>
      </c>
      <c r="F232" s="79"/>
      <c r="G232" s="12"/>
    </row>
    <row r="233" spans="1:7">
      <c r="A233" s="218">
        <v>1989</v>
      </c>
      <c r="B233" s="15">
        <v>639836</v>
      </c>
      <c r="C233" s="15">
        <v>496897</v>
      </c>
      <c r="D233" s="15">
        <v>6274</v>
      </c>
      <c r="E233" s="6">
        <v>136665</v>
      </c>
      <c r="F233" s="79"/>
      <c r="G233" s="12"/>
    </row>
    <row r="234" spans="1:7">
      <c r="A234" s="218">
        <v>1990</v>
      </c>
      <c r="B234" s="15">
        <v>691697</v>
      </c>
      <c r="C234" s="15">
        <v>543086</v>
      </c>
      <c r="D234" s="15">
        <v>6713</v>
      </c>
      <c r="E234" s="6">
        <v>141898</v>
      </c>
      <c r="F234" s="79"/>
      <c r="G234" s="12"/>
    </row>
    <row r="235" spans="1:7">
      <c r="A235" s="218">
        <v>1991</v>
      </c>
      <c r="B235" s="15">
        <v>744676</v>
      </c>
      <c r="C235" s="15">
        <v>588865</v>
      </c>
      <c r="D235" s="15">
        <v>7183</v>
      </c>
      <c r="E235" s="6">
        <v>148628</v>
      </c>
      <c r="F235" s="17"/>
    </row>
    <row r="236" spans="1:7">
      <c r="A236" s="218">
        <v>1992</v>
      </c>
      <c r="B236" s="15">
        <v>768630</v>
      </c>
      <c r="C236" s="15">
        <v>605873</v>
      </c>
      <c r="D236" s="15">
        <v>7686</v>
      </c>
      <c r="E236" s="6">
        <v>155071</v>
      </c>
      <c r="F236" s="17"/>
    </row>
    <row r="237" spans="1:7">
      <c r="A237" s="218">
        <v>1993</v>
      </c>
      <c r="B237" s="15">
        <v>854301</v>
      </c>
      <c r="C237" s="15">
        <v>676990</v>
      </c>
      <c r="D237" s="15">
        <v>8224</v>
      </c>
      <c r="E237" s="6">
        <v>169087</v>
      </c>
      <c r="F237" s="79"/>
      <c r="G237" s="12"/>
    </row>
    <row r="238" spans="1:7">
      <c r="A238" s="218">
        <v>1994</v>
      </c>
      <c r="B238" s="15">
        <v>891693</v>
      </c>
      <c r="C238" s="15">
        <v>717394</v>
      </c>
      <c r="D238" s="15">
        <v>8799</v>
      </c>
      <c r="E238" s="6">
        <v>165500</v>
      </c>
      <c r="F238" s="79"/>
      <c r="G238" s="12"/>
    </row>
    <row r="239" spans="1:7">
      <c r="A239" s="218">
        <v>1995</v>
      </c>
      <c r="B239" s="15">
        <v>955249</v>
      </c>
      <c r="C239" s="15">
        <v>757798</v>
      </c>
      <c r="D239" s="15">
        <v>9415</v>
      </c>
      <c r="E239" s="6">
        <v>188036</v>
      </c>
      <c r="F239" s="79"/>
      <c r="G239" s="12"/>
    </row>
    <row r="240" spans="1:7">
      <c r="A240" s="218">
        <v>1996</v>
      </c>
      <c r="B240" s="15">
        <v>988593</v>
      </c>
      <c r="C240" s="15">
        <v>784315</v>
      </c>
      <c r="D240" s="15">
        <v>10074</v>
      </c>
      <c r="E240" s="6">
        <v>194204</v>
      </c>
      <c r="F240" s="79"/>
      <c r="G240" s="12"/>
    </row>
    <row r="241" spans="1:7">
      <c r="A241" s="218">
        <v>1997</v>
      </c>
      <c r="B241" s="15">
        <v>1001362</v>
      </c>
      <c r="C241" s="15">
        <v>792727</v>
      </c>
      <c r="D241" s="15">
        <v>10779</v>
      </c>
      <c r="E241" s="6">
        <v>197856</v>
      </c>
      <c r="F241" s="79"/>
      <c r="G241" s="12"/>
    </row>
    <row r="242" spans="1:7">
      <c r="A242" s="218">
        <v>1998</v>
      </c>
      <c r="B242" s="15">
        <v>1090432</v>
      </c>
      <c r="C242" s="15">
        <v>867089</v>
      </c>
      <c r="D242" s="15">
        <v>11534</v>
      </c>
      <c r="E242" s="6">
        <v>211809</v>
      </c>
      <c r="F242" s="79"/>
      <c r="G242" s="12"/>
    </row>
    <row r="243" spans="1:7">
      <c r="A243" s="218">
        <v>1999</v>
      </c>
      <c r="B243" s="15">
        <v>1220866</v>
      </c>
      <c r="C243" s="15">
        <v>980961</v>
      </c>
      <c r="D243" s="15">
        <v>12342</v>
      </c>
      <c r="E243" s="6">
        <v>227563</v>
      </c>
      <c r="F243" s="79"/>
      <c r="G243" s="12"/>
    </row>
    <row r="244" spans="1:7">
      <c r="A244" s="218">
        <v>2000</v>
      </c>
      <c r="B244" s="15">
        <v>1381927</v>
      </c>
      <c r="C244" s="15">
        <v>1127574</v>
      </c>
      <c r="D244" s="15">
        <v>13072</v>
      </c>
      <c r="E244" s="6">
        <v>241281</v>
      </c>
      <c r="F244" s="79"/>
      <c r="G244" s="12"/>
    </row>
    <row r="245" spans="1:7">
      <c r="A245" s="218">
        <v>2001</v>
      </c>
      <c r="B245" s="15">
        <v>1462308</v>
      </c>
      <c r="C245" s="15">
        <v>1199138</v>
      </c>
      <c r="D245" s="15">
        <v>13854</v>
      </c>
      <c r="E245" s="6">
        <v>249316</v>
      </c>
      <c r="F245" s="79"/>
      <c r="G245" s="12"/>
    </row>
    <row r="246" spans="1:7">
      <c r="A246" s="218">
        <v>2002</v>
      </c>
      <c r="B246" s="15">
        <v>1752519</v>
      </c>
      <c r="C246" s="15">
        <v>1454290</v>
      </c>
      <c r="D246" s="15">
        <v>14624</v>
      </c>
      <c r="E246" s="6">
        <v>283605</v>
      </c>
      <c r="F246" s="79"/>
      <c r="G246" s="12"/>
    </row>
    <row r="247" spans="1:7">
      <c r="A247" s="218">
        <v>2003</v>
      </c>
      <c r="B247" s="15">
        <v>1686716</v>
      </c>
      <c r="C247" s="15">
        <v>1401964</v>
      </c>
      <c r="D247" s="15">
        <v>15392</v>
      </c>
      <c r="E247" s="6">
        <v>269360</v>
      </c>
      <c r="F247" s="79"/>
      <c r="G247" s="12"/>
    </row>
    <row r="248" spans="1:7">
      <c r="A248" s="218">
        <v>2004</v>
      </c>
      <c r="B248" s="22">
        <v>1883664.5</v>
      </c>
      <c r="C248" s="22">
        <v>1582841</v>
      </c>
      <c r="D248" s="22">
        <v>23011</v>
      </c>
      <c r="E248" s="6">
        <v>277812.5</v>
      </c>
      <c r="F248" s="17"/>
    </row>
    <row r="249" spans="1:7">
      <c r="A249" s="218">
        <v>2005</v>
      </c>
      <c r="B249" s="80">
        <v>2078608</v>
      </c>
      <c r="C249" s="22">
        <v>1761713</v>
      </c>
      <c r="D249" s="22">
        <v>30630</v>
      </c>
      <c r="E249" s="6">
        <v>286265</v>
      </c>
      <c r="F249" s="3"/>
    </row>
    <row r="250" spans="1:7">
      <c r="A250" s="218">
        <v>2006</v>
      </c>
      <c r="B250" s="33">
        <v>2215552</v>
      </c>
      <c r="C250" s="14">
        <v>1876054</v>
      </c>
      <c r="D250" s="22">
        <v>33430</v>
      </c>
      <c r="E250" s="6">
        <v>306068</v>
      </c>
      <c r="F250" s="3"/>
    </row>
    <row r="251" spans="1:7">
      <c r="A251" s="315">
        <v>2007</v>
      </c>
      <c r="B251" s="7">
        <v>2519841</v>
      </c>
      <c r="C251" s="4">
        <v>2127604</v>
      </c>
      <c r="D251" s="4">
        <v>38900</v>
      </c>
      <c r="E251" s="5">
        <v>353337</v>
      </c>
      <c r="F251" s="3"/>
    </row>
    <row r="252" spans="1:7">
      <c r="A252" s="315">
        <v>2008</v>
      </c>
      <c r="B252" s="7">
        <v>2377777</v>
      </c>
      <c r="C252" s="4">
        <v>1998280</v>
      </c>
      <c r="D252" s="4">
        <v>42596</v>
      </c>
      <c r="E252" s="5">
        <v>336901</v>
      </c>
      <c r="F252" s="3"/>
    </row>
    <row r="253" spans="1:7">
      <c r="A253" s="232">
        <v>2009</v>
      </c>
      <c r="B253" s="7">
        <v>2726671</v>
      </c>
      <c r="C253" s="4">
        <v>2305603</v>
      </c>
      <c r="D253" s="4">
        <v>42992</v>
      </c>
      <c r="E253" s="5">
        <v>378076</v>
      </c>
      <c r="F253" s="3"/>
    </row>
    <row r="254" spans="1:7">
      <c r="A254" s="364" t="s">
        <v>289</v>
      </c>
      <c r="B254" s="364"/>
      <c r="C254" s="364"/>
      <c r="D254" s="364"/>
      <c r="E254" s="364"/>
    </row>
    <row r="255" spans="1:7">
      <c r="A255" s="231"/>
      <c r="B255" s="262">
        <v>3052</v>
      </c>
      <c r="C255" s="262">
        <v>3813</v>
      </c>
      <c r="D255" s="262">
        <v>1819</v>
      </c>
      <c r="E255" s="262">
        <v>1391</v>
      </c>
    </row>
    <row r="256" spans="1:7">
      <c r="A256" s="323" t="s">
        <v>72</v>
      </c>
      <c r="B256" s="46"/>
      <c r="C256" s="46"/>
      <c r="D256" s="46"/>
      <c r="E256" s="43"/>
      <c r="F256" s="43"/>
    </row>
    <row r="257" spans="1:6">
      <c r="A257" s="325" t="s">
        <v>270</v>
      </c>
      <c r="B257" s="46"/>
      <c r="C257" s="46"/>
      <c r="D257" s="46"/>
      <c r="E257" s="43"/>
      <c r="F257" s="43"/>
    </row>
    <row r="258" spans="1:6">
      <c r="A258" s="325" t="s">
        <v>288</v>
      </c>
      <c r="B258" s="46"/>
      <c r="C258" s="46"/>
      <c r="D258" s="46"/>
      <c r="E258" s="43"/>
      <c r="F258" s="43"/>
    </row>
    <row r="259" spans="1:6" ht="15" customHeight="1">
      <c r="A259" s="325" t="s">
        <v>287</v>
      </c>
      <c r="B259" s="325"/>
      <c r="C259" s="325"/>
      <c r="D259" s="325"/>
      <c r="E259" s="239"/>
      <c r="F259" s="43"/>
    </row>
    <row r="260" spans="1:6">
      <c r="A260" s="325"/>
      <c r="B260" s="325"/>
      <c r="C260" s="325"/>
      <c r="D260" s="325"/>
      <c r="E260" s="239"/>
      <c r="F260" s="43"/>
    </row>
    <row r="261" spans="1:6">
      <c r="A261" s="325" t="s">
        <v>286</v>
      </c>
      <c r="B261" s="46"/>
      <c r="C261" s="46"/>
      <c r="D261" s="46"/>
      <c r="E261" s="43"/>
      <c r="F261" s="43"/>
    </row>
    <row r="262" spans="1:6">
      <c r="A262" s="325" t="s">
        <v>285</v>
      </c>
      <c r="B262" s="46"/>
      <c r="C262" s="46"/>
      <c r="D262" s="46"/>
      <c r="E262" s="43"/>
      <c r="F262" s="43"/>
    </row>
    <row r="263" spans="1:6">
      <c r="A263" s="25"/>
      <c r="B263" s="25"/>
      <c r="C263" s="25"/>
      <c r="D263" s="25"/>
    </row>
    <row r="264" spans="1:6">
      <c r="A264" s="280" t="s">
        <v>284</v>
      </c>
      <c r="B264" s="31"/>
      <c r="C264" s="31"/>
      <c r="D264" s="31"/>
      <c r="E264" s="31"/>
    </row>
    <row r="265" spans="1:6">
      <c r="A265" s="217" t="s">
        <v>69</v>
      </c>
      <c r="B265" s="331" t="s">
        <v>67</v>
      </c>
      <c r="C265" s="331" t="s">
        <v>274</v>
      </c>
      <c r="D265" s="331" t="s">
        <v>273</v>
      </c>
      <c r="E265" s="331" t="s">
        <v>272</v>
      </c>
    </row>
    <row r="266" spans="1:6">
      <c r="A266" s="315">
        <v>1978</v>
      </c>
      <c r="B266" s="81">
        <f>SUM(C266:E266)</f>
        <v>78405</v>
      </c>
      <c r="C266" s="81">
        <v>63486</v>
      </c>
      <c r="D266" s="81">
        <v>2560</v>
      </c>
      <c r="E266" s="82">
        <v>12359</v>
      </c>
    </row>
    <row r="267" spans="1:6">
      <c r="A267" s="315">
        <v>1979</v>
      </c>
      <c r="B267" s="81">
        <f>SUM(C267:E267)</f>
        <v>53548</v>
      </c>
      <c r="C267" s="81">
        <v>42557</v>
      </c>
      <c r="D267" s="81">
        <v>2043</v>
      </c>
      <c r="E267" s="83">
        <v>8948</v>
      </c>
    </row>
    <row r="268" spans="1:6">
      <c r="A268" s="315">
        <v>1980</v>
      </c>
      <c r="B268" s="81">
        <f>SUM(C268:E268)</f>
        <v>93168</v>
      </c>
      <c r="C268" s="81">
        <v>74378</v>
      </c>
      <c r="D268" s="81">
        <v>2986</v>
      </c>
      <c r="E268" s="83">
        <v>15804</v>
      </c>
    </row>
    <row r="269" spans="1:6">
      <c r="A269" s="315">
        <v>1981</v>
      </c>
      <c r="B269" s="13">
        <v>90302</v>
      </c>
      <c r="C269" s="13">
        <v>70953</v>
      </c>
      <c r="D269" s="13">
        <v>2114</v>
      </c>
      <c r="E269" s="40">
        <v>17235</v>
      </c>
    </row>
    <row r="270" spans="1:6">
      <c r="A270" s="315">
        <v>1982</v>
      </c>
      <c r="B270" s="13">
        <v>164295</v>
      </c>
      <c r="C270" s="13">
        <v>125511</v>
      </c>
      <c r="D270" s="13">
        <v>2304</v>
      </c>
      <c r="E270" s="40">
        <v>38480</v>
      </c>
    </row>
    <row r="271" spans="1:6">
      <c r="A271" s="315">
        <v>1983</v>
      </c>
      <c r="B271" s="13">
        <f>SUM(C271:E271)</f>
        <v>203119</v>
      </c>
      <c r="C271" s="13">
        <v>156646</v>
      </c>
      <c r="D271" s="13">
        <v>2411</v>
      </c>
      <c r="E271" s="40">
        <v>44062</v>
      </c>
      <c r="F271" s="12"/>
    </row>
    <row r="272" spans="1:6">
      <c r="A272" s="315">
        <v>1984</v>
      </c>
      <c r="B272" s="13">
        <f>SUM(C272:E272)</f>
        <v>241110</v>
      </c>
      <c r="C272" s="13">
        <v>187655</v>
      </c>
      <c r="D272" s="13">
        <v>2523</v>
      </c>
      <c r="E272" s="40">
        <v>50932</v>
      </c>
      <c r="F272" s="12"/>
    </row>
    <row r="273" spans="1:5">
      <c r="A273" s="315">
        <v>1985</v>
      </c>
      <c r="B273" s="32">
        <v>287888.91666666663</v>
      </c>
      <c r="C273" s="32">
        <v>229724.66666666666</v>
      </c>
      <c r="D273" s="32">
        <v>2624.25</v>
      </c>
      <c r="E273" s="78">
        <v>55540</v>
      </c>
    </row>
    <row r="274" spans="1:5">
      <c r="A274" s="315">
        <v>1986</v>
      </c>
      <c r="B274" s="32">
        <v>334673.33333333331</v>
      </c>
      <c r="C274" s="32">
        <v>271794.33333333331</v>
      </c>
      <c r="D274" s="32">
        <v>2731</v>
      </c>
      <c r="E274" s="78">
        <v>60148</v>
      </c>
    </row>
    <row r="275" spans="1:5">
      <c r="A275" s="315">
        <v>1987</v>
      </c>
      <c r="B275" s="32">
        <v>381457.75</v>
      </c>
      <c r="C275" s="32">
        <v>313864</v>
      </c>
      <c r="D275" s="32">
        <v>2837.75</v>
      </c>
      <c r="E275" s="78">
        <v>64756</v>
      </c>
    </row>
    <row r="276" spans="1:5">
      <c r="A276" s="315">
        <v>1988</v>
      </c>
      <c r="B276" s="32">
        <v>436194.5</v>
      </c>
      <c r="C276" s="32">
        <v>362320</v>
      </c>
      <c r="D276" s="32">
        <v>2944.5</v>
      </c>
      <c r="E276" s="78">
        <v>70930</v>
      </c>
    </row>
    <row r="277" spans="1:5">
      <c r="A277" s="315">
        <v>1989</v>
      </c>
      <c r="B277" s="32">
        <v>516438.25</v>
      </c>
      <c r="C277" s="32">
        <v>434399</v>
      </c>
      <c r="D277" s="32">
        <v>3051.25</v>
      </c>
      <c r="E277" s="78">
        <v>78988</v>
      </c>
    </row>
    <row r="278" spans="1:5">
      <c r="A278" s="315">
        <v>1990</v>
      </c>
      <c r="B278" s="32">
        <v>553380</v>
      </c>
      <c r="C278" s="32">
        <v>467542</v>
      </c>
      <c r="D278" s="32">
        <v>3158</v>
      </c>
      <c r="E278" s="78">
        <v>82680</v>
      </c>
    </row>
    <row r="279" spans="1:5">
      <c r="A279" s="315">
        <v>1991</v>
      </c>
      <c r="B279" s="32">
        <v>605995.75</v>
      </c>
      <c r="C279" s="32">
        <v>513321</v>
      </c>
      <c r="D279" s="32">
        <v>3264.75</v>
      </c>
      <c r="E279" s="78">
        <v>89410</v>
      </c>
    </row>
    <row r="280" spans="1:5">
      <c r="A280" s="315">
        <v>1992</v>
      </c>
      <c r="B280" s="32">
        <v>604661.5</v>
      </c>
      <c r="C280" s="32">
        <v>512420</v>
      </c>
      <c r="D280" s="32">
        <v>3371.5</v>
      </c>
      <c r="E280" s="78">
        <v>88870</v>
      </c>
    </row>
    <row r="281" spans="1:5">
      <c r="A281" s="315">
        <v>1993</v>
      </c>
      <c r="B281" s="32">
        <v>661626.25</v>
      </c>
      <c r="C281" s="32">
        <v>569145</v>
      </c>
      <c r="D281" s="32">
        <v>3478.25</v>
      </c>
      <c r="E281" s="78">
        <v>89003</v>
      </c>
    </row>
    <row r="282" spans="1:5">
      <c r="A282" s="315">
        <v>1994</v>
      </c>
      <c r="B282" s="81">
        <v>662941</v>
      </c>
      <c r="C282" s="81">
        <v>564637</v>
      </c>
      <c r="D282" s="81">
        <v>3585</v>
      </c>
      <c r="E282" s="83">
        <v>94719</v>
      </c>
    </row>
    <row r="283" spans="1:5">
      <c r="A283" s="315">
        <v>1995</v>
      </c>
      <c r="B283" s="32">
        <v>739391.45454545459</v>
      </c>
      <c r="C283" s="32">
        <v>626850</v>
      </c>
      <c r="D283" s="32">
        <v>4695.454545454546</v>
      </c>
      <c r="E283" s="78">
        <v>107846</v>
      </c>
    </row>
    <row r="284" spans="1:5">
      <c r="A284" s="315">
        <v>1996</v>
      </c>
      <c r="B284" s="32">
        <v>760224.90909090906</v>
      </c>
      <c r="C284" s="32">
        <v>643218</v>
      </c>
      <c r="D284" s="32">
        <v>5805.9090909090919</v>
      </c>
      <c r="E284" s="78">
        <v>111201</v>
      </c>
    </row>
    <row r="285" spans="1:5">
      <c r="A285" s="315">
        <v>1997</v>
      </c>
      <c r="B285" s="32">
        <v>778609.36363636365</v>
      </c>
      <c r="C285" s="32">
        <v>655763</v>
      </c>
      <c r="D285" s="32">
        <v>6916.3636363636379</v>
      </c>
      <c r="E285" s="78">
        <v>115930</v>
      </c>
    </row>
    <row r="286" spans="1:5">
      <c r="A286" s="315">
        <v>1998</v>
      </c>
      <c r="B286" s="32">
        <v>829800.81818181823</v>
      </c>
      <c r="C286" s="32">
        <v>698537</v>
      </c>
      <c r="D286" s="32">
        <v>8026.8181818181838</v>
      </c>
      <c r="E286" s="78">
        <v>123237</v>
      </c>
    </row>
    <row r="287" spans="1:5">
      <c r="A287" s="315">
        <v>1999</v>
      </c>
      <c r="B287" s="32">
        <v>960537.27272727271</v>
      </c>
      <c r="C287" s="32">
        <v>812409</v>
      </c>
      <c r="D287" s="32">
        <v>9137.2727272727298</v>
      </c>
      <c r="E287" s="78">
        <v>138991</v>
      </c>
    </row>
    <row r="288" spans="1:5">
      <c r="A288" s="315">
        <v>2000</v>
      </c>
      <c r="B288" s="32">
        <v>1091753.7272727273</v>
      </c>
      <c r="C288" s="32">
        <v>931777</v>
      </c>
      <c r="D288" s="32">
        <v>10247.727272727276</v>
      </c>
      <c r="E288" s="78">
        <v>149729</v>
      </c>
    </row>
    <row r="289" spans="1:5">
      <c r="A289" s="315">
        <v>2001</v>
      </c>
      <c r="B289" s="32">
        <v>1172463.1818181816</v>
      </c>
      <c r="C289" s="32">
        <v>1003341</v>
      </c>
      <c r="D289" s="32">
        <v>11358.181818181822</v>
      </c>
      <c r="E289" s="78">
        <v>157764</v>
      </c>
    </row>
    <row r="290" spans="1:5">
      <c r="A290" s="315">
        <v>2002</v>
      </c>
      <c r="B290" s="32">
        <v>1457784.6363636365</v>
      </c>
      <c r="C290" s="32">
        <v>1254191</v>
      </c>
      <c r="D290" s="32">
        <v>12468.636363636368</v>
      </c>
      <c r="E290" s="78">
        <v>191125</v>
      </c>
    </row>
    <row r="291" spans="1:5">
      <c r="A291" s="315">
        <v>2003</v>
      </c>
      <c r="B291" s="32">
        <v>1397495.0909090908</v>
      </c>
      <c r="C291" s="32">
        <v>1205743</v>
      </c>
      <c r="D291" s="32">
        <v>13579.090909090914</v>
      </c>
      <c r="E291" s="78">
        <v>178173</v>
      </c>
    </row>
    <row r="292" spans="1:5">
      <c r="A292" s="315">
        <v>2004</v>
      </c>
      <c r="B292" s="84">
        <v>1481355.5454545454</v>
      </c>
      <c r="C292" s="84">
        <v>1280699</v>
      </c>
      <c r="D292" s="84">
        <v>14689.54545454546</v>
      </c>
      <c r="E292" s="78">
        <v>185967</v>
      </c>
    </row>
    <row r="293" spans="1:5">
      <c r="A293" s="315">
        <v>2005</v>
      </c>
      <c r="B293" s="3">
        <v>1429327</v>
      </c>
      <c r="C293" s="3">
        <v>1255408</v>
      </c>
      <c r="D293" s="32">
        <v>15800</v>
      </c>
      <c r="E293" s="5">
        <v>158119</v>
      </c>
    </row>
    <row r="294" spans="1:5">
      <c r="A294" s="315">
        <v>2006</v>
      </c>
      <c r="B294" s="34">
        <v>1414177</v>
      </c>
      <c r="C294" s="34">
        <v>1229043</v>
      </c>
      <c r="D294" s="34">
        <v>17642</v>
      </c>
      <c r="E294" s="26">
        <v>167492</v>
      </c>
    </row>
    <row r="295" spans="1:5">
      <c r="A295" s="315">
        <v>2007</v>
      </c>
      <c r="B295" s="3">
        <v>1419120</v>
      </c>
      <c r="C295" s="3">
        <v>1231951</v>
      </c>
      <c r="D295" s="3">
        <v>19442</v>
      </c>
      <c r="E295" s="5">
        <v>167727</v>
      </c>
    </row>
    <row r="296" spans="1:5">
      <c r="A296" s="315">
        <v>2008</v>
      </c>
      <c r="B296" s="7">
        <v>1280721</v>
      </c>
      <c r="C296" s="4">
        <v>1102856</v>
      </c>
      <c r="D296" s="4">
        <v>21240</v>
      </c>
      <c r="E296" s="5">
        <v>156625</v>
      </c>
    </row>
    <row r="297" spans="1:5">
      <c r="A297" s="315">
        <v>2009</v>
      </c>
      <c r="B297" s="8">
        <v>1667948</v>
      </c>
      <c r="C297" s="9">
        <v>1443121</v>
      </c>
      <c r="D297" s="9">
        <v>22000</v>
      </c>
      <c r="E297" s="10">
        <v>202827</v>
      </c>
    </row>
    <row r="298" spans="1:5">
      <c r="A298" s="364" t="s">
        <v>271</v>
      </c>
      <c r="B298" s="364"/>
      <c r="C298" s="364"/>
      <c r="D298" s="364"/>
      <c r="E298" s="364"/>
    </row>
    <row r="299" spans="1:5">
      <c r="A299" s="315"/>
      <c r="B299" s="261">
        <v>2027</v>
      </c>
      <c r="C299" s="261">
        <v>2173</v>
      </c>
      <c r="D299" s="261">
        <v>759</v>
      </c>
      <c r="E299" s="261">
        <v>1541</v>
      </c>
    </row>
    <row r="300" spans="1:5">
      <c r="A300" s="323" t="s">
        <v>72</v>
      </c>
      <c r="B300" s="46"/>
      <c r="C300" s="46"/>
      <c r="D300" s="46"/>
      <c r="E300" s="46"/>
    </row>
    <row r="301" spans="1:5">
      <c r="A301" s="325" t="s">
        <v>270</v>
      </c>
      <c r="B301" s="46"/>
      <c r="C301" s="46"/>
      <c r="D301" s="46"/>
      <c r="E301" s="46"/>
    </row>
    <row r="302" spans="1:5">
      <c r="A302" s="351" t="s">
        <v>348</v>
      </c>
      <c r="B302" s="46"/>
      <c r="C302" s="46"/>
      <c r="D302" s="46"/>
      <c r="E302" s="46"/>
    </row>
    <row r="303" spans="1:5">
      <c r="A303" s="322" t="s">
        <v>283</v>
      </c>
      <c r="B303" s="46"/>
      <c r="C303" s="46"/>
      <c r="D303" s="46"/>
      <c r="E303" s="46"/>
    </row>
    <row r="304" spans="1:5">
      <c r="A304" s="322" t="s">
        <v>282</v>
      </c>
      <c r="B304" s="46"/>
      <c r="C304" s="46"/>
      <c r="D304" s="46"/>
      <c r="E304" s="46"/>
    </row>
    <row r="305" spans="1:5">
      <c r="A305" s="325" t="s">
        <v>344</v>
      </c>
      <c r="B305" s="46"/>
      <c r="C305" s="46"/>
      <c r="D305" s="46"/>
      <c r="E305" s="46"/>
    </row>
    <row r="306" spans="1:5">
      <c r="A306" s="332" t="s">
        <v>280</v>
      </c>
      <c r="B306" s="46"/>
      <c r="C306" s="46"/>
      <c r="D306" s="46"/>
      <c r="E306" s="46"/>
    </row>
    <row r="307" spans="1:5">
      <c r="A307" s="111" t="s">
        <v>279</v>
      </c>
      <c r="B307" s="46"/>
      <c r="C307" s="46"/>
      <c r="D307" s="46"/>
      <c r="E307" s="46"/>
    </row>
    <row r="308" spans="1:5">
      <c r="A308" s="325" t="s">
        <v>278</v>
      </c>
      <c r="B308" s="46"/>
      <c r="C308" s="46"/>
      <c r="D308" s="46"/>
      <c r="E308" s="46"/>
    </row>
    <row r="309" spans="1:5">
      <c r="A309" s="336" t="s">
        <v>73</v>
      </c>
      <c r="B309" s="335"/>
      <c r="C309" s="335"/>
      <c r="D309" s="335"/>
      <c r="E309" s="334"/>
    </row>
    <row r="310" spans="1:5">
      <c r="A310" s="325" t="s">
        <v>277</v>
      </c>
      <c r="B310" s="335"/>
      <c r="C310" s="335"/>
      <c r="D310" s="335"/>
      <c r="E310" s="334"/>
    </row>
    <row r="311" spans="1:5">
      <c r="A311" s="325" t="s">
        <v>276</v>
      </c>
      <c r="B311" s="333"/>
      <c r="C311" s="333"/>
      <c r="D311" s="333"/>
      <c r="E311" s="332"/>
    </row>
    <row r="313" spans="1:5">
      <c r="A313" s="238" t="s">
        <v>275</v>
      </c>
      <c r="B313" s="31"/>
      <c r="C313" s="238"/>
      <c r="D313" s="31"/>
      <c r="E313" s="238"/>
    </row>
    <row r="314" spans="1:5" ht="31.5" customHeight="1">
      <c r="A314" s="217" t="s">
        <v>69</v>
      </c>
      <c r="B314" s="331" t="s">
        <v>67</v>
      </c>
      <c r="C314" s="331" t="s">
        <v>274</v>
      </c>
      <c r="D314" s="331" t="s">
        <v>273</v>
      </c>
      <c r="E314" s="331" t="s">
        <v>272</v>
      </c>
    </row>
    <row r="315" spans="1:5">
      <c r="A315" s="315">
        <v>1978</v>
      </c>
      <c r="B315" s="32">
        <v>53776</v>
      </c>
      <c r="C315" s="32">
        <v>31689</v>
      </c>
      <c r="D315" s="32">
        <v>955</v>
      </c>
      <c r="E315" s="78">
        <v>21132</v>
      </c>
    </row>
    <row r="316" spans="1:5">
      <c r="A316" s="315">
        <v>1979</v>
      </c>
      <c r="B316" s="32">
        <v>106261</v>
      </c>
      <c r="C316" s="32">
        <v>76334</v>
      </c>
      <c r="D316" s="32">
        <v>2339</v>
      </c>
      <c r="E316" s="78">
        <v>27588</v>
      </c>
    </row>
    <row r="317" spans="1:5">
      <c r="A317" s="315">
        <v>1980</v>
      </c>
      <c r="B317" s="32">
        <v>193148</v>
      </c>
      <c r="C317" s="32">
        <v>135634</v>
      </c>
      <c r="D317" s="32">
        <v>2643</v>
      </c>
      <c r="E317" s="78">
        <v>54871</v>
      </c>
    </row>
    <row r="318" spans="1:5">
      <c r="A318" s="315">
        <v>1981</v>
      </c>
      <c r="B318" s="32">
        <v>107469</v>
      </c>
      <c r="C318" s="32">
        <v>54128</v>
      </c>
      <c r="D318" s="32">
        <v>1952</v>
      </c>
      <c r="E318" s="78">
        <v>51389</v>
      </c>
    </row>
    <row r="319" spans="1:5">
      <c r="A319" s="315">
        <v>1982</v>
      </c>
      <c r="B319" s="32">
        <v>57300</v>
      </c>
      <c r="C319" s="32">
        <v>19611</v>
      </c>
      <c r="D319" s="32">
        <v>1982</v>
      </c>
      <c r="E319" s="78">
        <v>33707</v>
      </c>
    </row>
    <row r="320" spans="1:5">
      <c r="A320" s="315">
        <v>1983</v>
      </c>
      <c r="B320" s="32">
        <v>63444</v>
      </c>
      <c r="C320" s="32">
        <v>24119</v>
      </c>
      <c r="D320" s="32">
        <v>1770</v>
      </c>
      <c r="E320" s="78">
        <v>37555</v>
      </c>
    </row>
    <row r="321" spans="1:5">
      <c r="A321" s="315">
        <v>1984</v>
      </c>
      <c r="B321" s="32">
        <v>71271</v>
      </c>
      <c r="C321" s="32">
        <v>29000</v>
      </c>
      <c r="D321" s="32">
        <v>1951</v>
      </c>
      <c r="E321" s="78">
        <v>40320</v>
      </c>
    </row>
    <row r="322" spans="1:5">
      <c r="A322" s="315">
        <v>1985</v>
      </c>
      <c r="B322" s="32">
        <v>85660.083333333372</v>
      </c>
      <c r="C322" s="32">
        <v>36565.333333333343</v>
      </c>
      <c r="D322" s="32">
        <v>2162.75</v>
      </c>
      <c r="E322" s="78">
        <v>46932</v>
      </c>
    </row>
    <row r="323" spans="1:5">
      <c r="A323" s="315">
        <v>1986</v>
      </c>
      <c r="B323" s="32">
        <v>87079.666666666686</v>
      </c>
      <c r="C323" s="32">
        <v>36994.666666666686</v>
      </c>
      <c r="D323" s="32">
        <v>2391</v>
      </c>
      <c r="E323" s="78">
        <v>47694</v>
      </c>
    </row>
    <row r="324" spans="1:5">
      <c r="A324" s="315">
        <v>1987</v>
      </c>
      <c r="B324" s="32">
        <v>96449.25</v>
      </c>
      <c r="C324" s="32">
        <v>44480</v>
      </c>
      <c r="D324" s="32">
        <v>2642.25</v>
      </c>
      <c r="E324" s="78">
        <v>49327</v>
      </c>
    </row>
    <row r="325" spans="1:5">
      <c r="A325" s="315">
        <v>1988</v>
      </c>
      <c r="B325" s="32">
        <v>107399.5</v>
      </c>
      <c r="C325" s="32">
        <v>51141</v>
      </c>
      <c r="D325" s="32">
        <v>2918.5</v>
      </c>
      <c r="E325" s="78">
        <v>53340</v>
      </c>
    </row>
    <row r="326" spans="1:5">
      <c r="A326" s="315">
        <v>1989</v>
      </c>
      <c r="B326" s="32">
        <v>123397.75</v>
      </c>
      <c r="C326" s="32">
        <v>62498</v>
      </c>
      <c r="D326" s="32">
        <v>3222.75</v>
      </c>
      <c r="E326" s="78">
        <v>57677</v>
      </c>
    </row>
    <row r="327" spans="1:5">
      <c r="A327" s="315">
        <v>1990</v>
      </c>
      <c r="B327" s="32">
        <v>138317</v>
      </c>
      <c r="C327" s="32">
        <v>75544</v>
      </c>
      <c r="D327" s="32">
        <v>3555</v>
      </c>
      <c r="E327" s="78">
        <v>59218</v>
      </c>
    </row>
    <row r="328" spans="1:5">
      <c r="A328" s="315">
        <v>1991</v>
      </c>
      <c r="B328" s="32">
        <v>138680.25</v>
      </c>
      <c r="C328" s="32">
        <v>75544</v>
      </c>
      <c r="D328" s="32">
        <v>3918.25</v>
      </c>
      <c r="E328" s="78">
        <v>59218</v>
      </c>
    </row>
    <row r="329" spans="1:5">
      <c r="A329" s="315">
        <v>1992</v>
      </c>
      <c r="B329" s="32">
        <v>163968.5</v>
      </c>
      <c r="C329" s="32">
        <v>93453</v>
      </c>
      <c r="D329" s="32">
        <v>4314.5</v>
      </c>
      <c r="E329" s="78">
        <v>66201</v>
      </c>
    </row>
    <row r="330" spans="1:5">
      <c r="A330" s="315">
        <v>1993</v>
      </c>
      <c r="B330" s="32">
        <v>192674.75</v>
      </c>
      <c r="C330" s="32">
        <v>107845</v>
      </c>
      <c r="D330" s="32">
        <v>4745.75</v>
      </c>
      <c r="E330" s="78">
        <v>80084</v>
      </c>
    </row>
    <row r="331" spans="1:5">
      <c r="A331" s="315">
        <v>1994</v>
      </c>
      <c r="B331" s="32">
        <v>228752</v>
      </c>
      <c r="C331" s="32">
        <v>152757</v>
      </c>
      <c r="D331" s="32">
        <v>5214</v>
      </c>
      <c r="E331" s="78">
        <v>70781</v>
      </c>
    </row>
    <row r="332" spans="1:5">
      <c r="A332" s="315">
        <v>1995</v>
      </c>
      <c r="B332" s="32">
        <v>215857.54545454541</v>
      </c>
      <c r="C332" s="32">
        <v>130948</v>
      </c>
      <c r="D332" s="32">
        <v>4719.545454545454</v>
      </c>
      <c r="E332" s="78">
        <v>80190</v>
      </c>
    </row>
    <row r="333" spans="1:5">
      <c r="A333" s="315">
        <v>1996</v>
      </c>
      <c r="B333" s="32">
        <v>228368.09090909094</v>
      </c>
      <c r="C333" s="32">
        <v>141097</v>
      </c>
      <c r="D333" s="32">
        <v>4268.0909090909081</v>
      </c>
      <c r="E333" s="78">
        <v>83003</v>
      </c>
    </row>
    <row r="334" spans="1:5">
      <c r="A334" s="315">
        <v>1997</v>
      </c>
      <c r="B334" s="32">
        <v>222752.63636363635</v>
      </c>
      <c r="C334" s="32">
        <v>136964</v>
      </c>
      <c r="D334" s="32">
        <v>3862.6363636363621</v>
      </c>
      <c r="E334" s="78">
        <v>81926</v>
      </c>
    </row>
    <row r="335" spans="1:5">
      <c r="A335" s="315">
        <v>1998</v>
      </c>
      <c r="B335" s="32">
        <v>260631.18181818177</v>
      </c>
      <c r="C335" s="32">
        <v>168552</v>
      </c>
      <c r="D335" s="32">
        <v>3507.1818181818162</v>
      </c>
      <c r="E335" s="78">
        <v>88572</v>
      </c>
    </row>
    <row r="336" spans="1:5">
      <c r="A336" s="315">
        <v>1999</v>
      </c>
      <c r="B336" s="32">
        <v>260328.72727272729</v>
      </c>
      <c r="C336" s="32">
        <v>168552</v>
      </c>
      <c r="D336" s="32">
        <v>3204.7272727272702</v>
      </c>
      <c r="E336" s="78">
        <v>88572</v>
      </c>
    </row>
    <row r="337" spans="1:5">
      <c r="A337" s="315">
        <v>2000</v>
      </c>
      <c r="B337" s="32">
        <v>290173.27272727271</v>
      </c>
      <c r="C337" s="32">
        <v>195797</v>
      </c>
      <c r="D337" s="32">
        <v>2824.2727272727243</v>
      </c>
      <c r="E337" s="78">
        <v>91552</v>
      </c>
    </row>
    <row r="338" spans="1:5">
      <c r="A338" s="315">
        <v>2001</v>
      </c>
      <c r="B338" s="32">
        <v>289844.81818181835</v>
      </c>
      <c r="C338" s="32">
        <v>195797</v>
      </c>
      <c r="D338" s="32">
        <v>2495.8181818181783</v>
      </c>
      <c r="E338" s="78">
        <v>91552</v>
      </c>
    </row>
    <row r="339" spans="1:5">
      <c r="A339" s="315">
        <v>2002</v>
      </c>
      <c r="B339" s="32">
        <v>294734.36363636353</v>
      </c>
      <c r="C339" s="32">
        <v>200099</v>
      </c>
      <c r="D339" s="32">
        <v>2155.3636363636324</v>
      </c>
      <c r="E339" s="78">
        <v>92480</v>
      </c>
    </row>
    <row r="340" spans="1:5">
      <c r="A340" s="315">
        <v>2003</v>
      </c>
      <c r="B340" s="32">
        <v>289220.90909090918</v>
      </c>
      <c r="C340" s="32">
        <v>196221</v>
      </c>
      <c r="D340" s="32">
        <v>1812.9090909090864</v>
      </c>
      <c r="E340" s="78">
        <v>91187</v>
      </c>
    </row>
    <row r="341" spans="1:5">
      <c r="A341" s="315">
        <v>2004</v>
      </c>
      <c r="B341" s="32">
        <v>402308.95454545459</v>
      </c>
      <c r="C341" s="32">
        <v>302142</v>
      </c>
      <c r="D341" s="32">
        <v>8321.4545454545405</v>
      </c>
      <c r="E341" s="78">
        <v>91845.5</v>
      </c>
    </row>
    <row r="342" spans="1:5">
      <c r="A342" s="315">
        <v>2005</v>
      </c>
      <c r="B342" s="32">
        <v>649281</v>
      </c>
      <c r="C342" s="32">
        <v>506305</v>
      </c>
      <c r="D342" s="32">
        <v>14830</v>
      </c>
      <c r="E342" s="78">
        <v>128146</v>
      </c>
    </row>
    <row r="343" spans="1:5">
      <c r="A343" s="315">
        <v>2006</v>
      </c>
      <c r="B343" s="32">
        <v>801375</v>
      </c>
      <c r="C343" s="32">
        <v>647011</v>
      </c>
      <c r="D343" s="32">
        <v>15788</v>
      </c>
      <c r="E343" s="78">
        <v>138576</v>
      </c>
    </row>
    <row r="344" spans="1:5">
      <c r="A344" s="315">
        <v>2007</v>
      </c>
      <c r="B344" s="32">
        <v>1100721</v>
      </c>
      <c r="C344" s="32">
        <v>895653</v>
      </c>
      <c r="D344" s="32">
        <v>19458</v>
      </c>
      <c r="E344" s="78">
        <v>185610</v>
      </c>
    </row>
    <row r="345" spans="1:5">
      <c r="A345" s="315">
        <v>2008</v>
      </c>
      <c r="B345" s="32">
        <v>1097056</v>
      </c>
      <c r="C345" s="32">
        <v>895424</v>
      </c>
      <c r="D345" s="32">
        <v>21356</v>
      </c>
      <c r="E345" s="78">
        <v>180276</v>
      </c>
    </row>
    <row r="346" spans="1:5">
      <c r="A346" s="315">
        <v>2009</v>
      </c>
      <c r="B346" s="32">
        <v>1058723</v>
      </c>
      <c r="C346" s="32">
        <v>862482</v>
      </c>
      <c r="D346" s="32">
        <v>20992</v>
      </c>
      <c r="E346" s="78">
        <v>175249</v>
      </c>
    </row>
    <row r="347" spans="1:5">
      <c r="A347" s="364" t="s">
        <v>271</v>
      </c>
      <c r="B347" s="364"/>
      <c r="C347" s="364"/>
      <c r="D347" s="364"/>
      <c r="E347" s="364"/>
    </row>
    <row r="348" spans="1:5">
      <c r="A348" s="315"/>
      <c r="B348" s="261">
        <v>1869</v>
      </c>
      <c r="C348" s="261">
        <v>2622</v>
      </c>
      <c r="D348" s="261">
        <v>2098</v>
      </c>
      <c r="E348" s="261">
        <v>729</v>
      </c>
    </row>
    <row r="349" spans="1:5">
      <c r="A349" s="323" t="s">
        <v>72</v>
      </c>
      <c r="B349" s="25"/>
      <c r="C349" s="25"/>
      <c r="D349" s="25"/>
      <c r="E349" s="25"/>
    </row>
    <row r="350" spans="1:5">
      <c r="A350" s="46" t="s">
        <v>270</v>
      </c>
      <c r="B350" s="25"/>
      <c r="C350" s="25"/>
      <c r="D350" s="25"/>
      <c r="E350" s="25"/>
    </row>
    <row r="351" spans="1:5" ht="32.25" customHeight="1">
      <c r="A351" s="368" t="s">
        <v>269</v>
      </c>
      <c r="B351" s="368"/>
      <c r="C351" s="368"/>
      <c r="D351" s="368"/>
      <c r="E351" s="368"/>
    </row>
    <row r="353" spans="1:3">
      <c r="A353" s="330" t="s">
        <v>268</v>
      </c>
      <c r="B353" s="25"/>
      <c r="C353" s="25"/>
    </row>
    <row r="354" spans="1:3">
      <c r="A354" s="329" t="s">
        <v>267</v>
      </c>
      <c r="B354" s="25"/>
      <c r="C354" s="25"/>
    </row>
    <row r="355" spans="1:3">
      <c r="A355" s="315" t="s">
        <v>69</v>
      </c>
      <c r="B355" s="314" t="s">
        <v>266</v>
      </c>
      <c r="C355" s="314" t="s">
        <v>68</v>
      </c>
    </row>
    <row r="356" spans="1:3">
      <c r="A356" s="315">
        <v>1975</v>
      </c>
      <c r="B356" s="244">
        <v>3378</v>
      </c>
      <c r="C356" s="20">
        <v>21.957000000000001</v>
      </c>
    </row>
    <row r="357" spans="1:3">
      <c r="A357" s="315">
        <v>1976</v>
      </c>
      <c r="B357" s="244">
        <v>4053</v>
      </c>
      <c r="C357" s="19">
        <v>33.066000000000003</v>
      </c>
    </row>
    <row r="358" spans="1:3">
      <c r="A358" s="315">
        <v>1977</v>
      </c>
      <c r="B358" s="244">
        <v>4864</v>
      </c>
      <c r="C358" s="19">
        <v>43.8</v>
      </c>
    </row>
    <row r="359" spans="1:3">
      <c r="A359" s="315">
        <v>1978</v>
      </c>
      <c r="B359" s="244">
        <v>5837</v>
      </c>
      <c r="C359" s="19">
        <v>55.5</v>
      </c>
    </row>
    <row r="360" spans="1:3">
      <c r="A360" s="315">
        <v>1979</v>
      </c>
      <c r="B360" s="244">
        <v>6421</v>
      </c>
      <c r="C360" s="19">
        <v>64.2</v>
      </c>
    </row>
    <row r="361" spans="1:3">
      <c r="A361" s="315">
        <v>1980</v>
      </c>
      <c r="B361" s="244">
        <v>7064</v>
      </c>
      <c r="C361" s="19">
        <v>77.7</v>
      </c>
    </row>
    <row r="362" spans="1:3">
      <c r="A362" s="315">
        <v>1981</v>
      </c>
      <c r="B362" s="244">
        <v>7771</v>
      </c>
      <c r="C362" s="19">
        <v>97.1</v>
      </c>
    </row>
    <row r="363" spans="1:3">
      <c r="A363" s="315">
        <v>1982</v>
      </c>
      <c r="B363" s="244">
        <v>7322.3801700000004</v>
      </c>
      <c r="C363" s="19">
        <v>77.600107469279976</v>
      </c>
    </row>
    <row r="364" spans="1:3">
      <c r="A364" s="315">
        <v>1983</v>
      </c>
      <c r="B364" s="244">
        <v>6899.6591627859007</v>
      </c>
      <c r="C364" s="19">
        <v>73.120253265078446</v>
      </c>
    </row>
    <row r="365" spans="1:3">
      <c r="A365" s="315">
        <v>1984</v>
      </c>
      <c r="B365" s="244">
        <v>6501.341839318271</v>
      </c>
      <c r="C365" s="19">
        <v>68.899021044085472</v>
      </c>
    </row>
    <row r="366" spans="1:3">
      <c r="A366" s="315">
        <v>1985</v>
      </c>
      <c r="B366" s="244">
        <v>6126.019374934428</v>
      </c>
      <c r="C366" s="19">
        <v>64.921480559210423</v>
      </c>
    </row>
    <row r="367" spans="1:3">
      <c r="A367" s="315">
        <v>1986</v>
      </c>
      <c r="B367" s="244">
        <v>5772.3642764194637</v>
      </c>
      <c r="C367" s="19">
        <v>61.173563486527208</v>
      </c>
    </row>
    <row r="368" spans="1:3">
      <c r="A368" s="315">
        <v>1987</v>
      </c>
      <c r="B368" s="244">
        <v>5439.1256867417687</v>
      </c>
      <c r="C368" s="19">
        <v>57.642013666449998</v>
      </c>
    </row>
    <row r="369" spans="1:3">
      <c r="A369" s="315">
        <v>1988</v>
      </c>
      <c r="B369" s="244">
        <v>5125.1249608461667</v>
      </c>
      <c r="C369" s="19">
        <v>54.314340217485842</v>
      </c>
    </row>
    <row r="370" spans="1:3">
      <c r="A370" s="315">
        <v>1989</v>
      </c>
      <c r="B370" s="244">
        <v>4182</v>
      </c>
      <c r="C370" s="19">
        <v>36.279493175074187</v>
      </c>
    </row>
    <row r="371" spans="1:3">
      <c r="A371" s="315">
        <v>1990</v>
      </c>
      <c r="B371" s="244">
        <v>5339</v>
      </c>
      <c r="C371" s="19">
        <v>46.316646117102124</v>
      </c>
    </row>
    <row r="372" spans="1:3">
      <c r="A372" s="315">
        <v>1991</v>
      </c>
      <c r="B372" s="244">
        <v>6733</v>
      </c>
      <c r="C372" s="19">
        <v>46.70498703572752</v>
      </c>
    </row>
    <row r="373" spans="1:3">
      <c r="A373" s="315">
        <v>1992</v>
      </c>
      <c r="B373" s="244">
        <v>5953</v>
      </c>
      <c r="C373" s="19">
        <v>41.294339495571947</v>
      </c>
    </row>
    <row r="374" spans="1:3">
      <c r="A374" s="315">
        <v>1993</v>
      </c>
      <c r="B374" s="244">
        <v>5950.9997919999996</v>
      </c>
      <c r="C374" s="19">
        <v>41.280464597501435</v>
      </c>
    </row>
    <row r="375" spans="1:3">
      <c r="A375" s="315">
        <v>1994</v>
      </c>
      <c r="B375" s="244">
        <v>5949.0002560698877</v>
      </c>
      <c r="C375" s="19">
        <v>41.26659436139667</v>
      </c>
    </row>
    <row r="376" spans="1:3">
      <c r="A376" s="315">
        <v>1995</v>
      </c>
      <c r="B376" s="244">
        <v>5947.0013919838484</v>
      </c>
      <c r="C376" s="19">
        <v>41.252728785691247</v>
      </c>
    </row>
    <row r="377" spans="1:3">
      <c r="A377" s="315">
        <v>1996</v>
      </c>
      <c r="B377" s="244">
        <v>5945.0031995161416</v>
      </c>
      <c r="C377" s="19">
        <v>41.238867868819248</v>
      </c>
    </row>
    <row r="378" spans="1:3">
      <c r="A378" s="315">
        <v>1997</v>
      </c>
      <c r="B378" s="244">
        <v>5943.0056784411045</v>
      </c>
      <c r="C378" s="19">
        <v>41.225011609215329</v>
      </c>
    </row>
    <row r="379" spans="1:3">
      <c r="A379" s="315">
        <v>1998</v>
      </c>
      <c r="B379" s="244">
        <v>5941.0088285331485</v>
      </c>
      <c r="C379" s="19">
        <v>41.211160005314639</v>
      </c>
    </row>
    <row r="380" spans="1:3">
      <c r="A380" s="315">
        <v>1999</v>
      </c>
      <c r="B380" s="244">
        <v>5939.012649566761</v>
      </c>
      <c r="C380" s="19">
        <v>41.197313055552847</v>
      </c>
    </row>
    <row r="381" spans="1:3">
      <c r="A381" s="315">
        <v>2000</v>
      </c>
      <c r="B381" s="244">
        <v>5937.0171413165099</v>
      </c>
      <c r="C381" s="19">
        <v>41.183470758366177</v>
      </c>
    </row>
    <row r="382" spans="1:3">
      <c r="A382" s="315">
        <v>2001</v>
      </c>
      <c r="B382" s="244">
        <v>5813</v>
      </c>
      <c r="C382" s="19">
        <v>35.200000000000003</v>
      </c>
    </row>
    <row r="383" spans="1:3">
      <c r="A383" s="315">
        <v>2002</v>
      </c>
      <c r="B383" s="244">
        <v>8184</v>
      </c>
      <c r="C383" s="19">
        <v>47.5</v>
      </c>
    </row>
    <row r="384" spans="1:3">
      <c r="A384" s="315">
        <v>2003</v>
      </c>
      <c r="B384" s="244">
        <v>9042</v>
      </c>
      <c r="C384" s="19">
        <v>74.400000000000006</v>
      </c>
    </row>
    <row r="385" spans="1:5">
      <c r="A385" s="315">
        <v>2004</v>
      </c>
      <c r="B385" s="245">
        <v>6658</v>
      </c>
      <c r="C385" s="19">
        <v>48.9</v>
      </c>
    </row>
    <row r="386" spans="1:5">
      <c r="A386" s="315">
        <v>2005</v>
      </c>
      <c r="B386" s="244">
        <v>6490</v>
      </c>
      <c r="C386" s="19">
        <v>48.95</v>
      </c>
    </row>
    <row r="387" spans="1:5">
      <c r="A387" s="315">
        <v>2006</v>
      </c>
      <c r="B387" s="245">
        <v>5830</v>
      </c>
      <c r="C387" s="19">
        <v>60.695999999999998</v>
      </c>
    </row>
    <row r="388" spans="1:5">
      <c r="A388" s="315">
        <v>2007</v>
      </c>
      <c r="B388" s="244">
        <v>5337</v>
      </c>
      <c r="C388" s="19">
        <v>63.213000000000001</v>
      </c>
    </row>
    <row r="389" spans="1:5">
      <c r="A389" s="315">
        <v>2008</v>
      </c>
      <c r="B389" s="35">
        <v>5363</v>
      </c>
      <c r="C389" s="85">
        <v>74.599999999999994</v>
      </c>
    </row>
    <row r="390" spans="1:5">
      <c r="A390" s="315">
        <v>2009</v>
      </c>
      <c r="B390" s="35">
        <v>5977</v>
      </c>
      <c r="C390" s="85">
        <v>104.8</v>
      </c>
    </row>
    <row r="391" spans="1:5">
      <c r="A391" s="315">
        <v>2010</v>
      </c>
      <c r="B391" s="86">
        <v>6333</v>
      </c>
      <c r="C391" s="87">
        <v>124.4</v>
      </c>
    </row>
    <row r="392" spans="1:5">
      <c r="A392" s="359" t="s">
        <v>265</v>
      </c>
      <c r="B392" s="359"/>
      <c r="C392" s="359"/>
    </row>
    <row r="393" spans="1:5">
      <c r="A393" s="315"/>
      <c r="B393" s="260">
        <v>87</v>
      </c>
      <c r="C393" s="260">
        <v>466</v>
      </c>
    </row>
    <row r="394" spans="1:5">
      <c r="A394" s="328" t="s">
        <v>72</v>
      </c>
      <c r="B394" s="46"/>
      <c r="C394" s="46"/>
      <c r="D394" s="46"/>
      <c r="E394" s="25"/>
    </row>
    <row r="395" spans="1:5">
      <c r="A395" s="46" t="s">
        <v>264</v>
      </c>
      <c r="B395" s="46"/>
      <c r="C395" s="46"/>
      <c r="D395" s="46"/>
      <c r="E395" s="25"/>
    </row>
    <row r="396" spans="1:5">
      <c r="A396" s="46" t="s">
        <v>263</v>
      </c>
      <c r="B396" s="46"/>
      <c r="C396" s="46"/>
      <c r="D396" s="46"/>
      <c r="E396" s="25"/>
    </row>
    <row r="397" spans="1:5">
      <c r="A397" s="46" t="s">
        <v>262</v>
      </c>
      <c r="B397" s="46"/>
      <c r="C397" s="46"/>
      <c r="D397" s="46"/>
      <c r="E397" s="25"/>
    </row>
    <row r="398" spans="1:5">
      <c r="A398" s="46" t="s">
        <v>261</v>
      </c>
      <c r="B398" s="46"/>
      <c r="C398" s="46"/>
      <c r="D398" s="46"/>
      <c r="E398" s="25"/>
    </row>
    <row r="399" spans="1:5">
      <c r="A399" s="111" t="s">
        <v>260</v>
      </c>
      <c r="B399" s="46"/>
      <c r="C399" s="46"/>
      <c r="D399" s="46"/>
      <c r="E399" s="25"/>
    </row>
    <row r="400" spans="1:5">
      <c r="A400" s="327" t="s">
        <v>259</v>
      </c>
      <c r="B400" s="46"/>
      <c r="C400" s="46"/>
      <c r="D400" s="46"/>
      <c r="E400" s="25"/>
    </row>
    <row r="401" spans="1:8">
      <c r="A401" s="111" t="s">
        <v>258</v>
      </c>
      <c r="B401" s="46"/>
      <c r="C401" s="46"/>
      <c r="D401" s="46"/>
      <c r="E401" s="25"/>
    </row>
    <row r="402" spans="1:8">
      <c r="A402" s="111" t="s">
        <v>257</v>
      </c>
      <c r="B402" s="46"/>
      <c r="C402" s="46"/>
      <c r="D402" s="46"/>
      <c r="E402" s="25"/>
    </row>
    <row r="404" spans="1:8">
      <c r="A404" s="279" t="s">
        <v>256</v>
      </c>
      <c r="B404" s="88"/>
      <c r="C404" s="88"/>
      <c r="D404" s="88"/>
      <c r="E404" s="88"/>
      <c r="F404" s="88"/>
      <c r="G404" s="88"/>
      <c r="H404" s="89"/>
    </row>
    <row r="405" spans="1:8" ht="30">
      <c r="A405" s="220" t="s">
        <v>69</v>
      </c>
      <c r="B405" s="221" t="s">
        <v>255</v>
      </c>
      <c r="C405" s="221" t="s">
        <v>254</v>
      </c>
      <c r="D405" s="90"/>
      <c r="E405" s="89"/>
      <c r="F405" s="89"/>
      <c r="G405" s="89"/>
      <c r="H405" s="89"/>
    </row>
    <row r="406" spans="1:8">
      <c r="A406" s="315">
        <v>1986</v>
      </c>
      <c r="B406" s="91">
        <v>968</v>
      </c>
      <c r="C406" s="92">
        <v>3220</v>
      </c>
      <c r="D406" s="93"/>
      <c r="E406" s="89"/>
      <c r="F406" s="89"/>
      <c r="G406" s="89"/>
      <c r="H406" s="89"/>
    </row>
    <row r="407" spans="1:8">
      <c r="A407" s="315">
        <v>1987</v>
      </c>
      <c r="B407" s="94">
        <v>968</v>
      </c>
      <c r="C407" s="95">
        <v>3220</v>
      </c>
      <c r="D407" s="93"/>
      <c r="E407" s="89"/>
      <c r="F407" s="89"/>
      <c r="G407" s="89"/>
      <c r="H407" s="89"/>
    </row>
    <row r="408" spans="1:8">
      <c r="A408" s="315">
        <v>1988</v>
      </c>
      <c r="B408" s="94">
        <v>910</v>
      </c>
      <c r="C408" s="95">
        <v>3027</v>
      </c>
      <c r="D408" s="93"/>
      <c r="E408" s="89"/>
      <c r="F408" s="89"/>
      <c r="G408" s="89"/>
      <c r="H408" s="89"/>
    </row>
    <row r="409" spans="1:8">
      <c r="A409" s="315">
        <v>1989</v>
      </c>
      <c r="B409" s="94">
        <v>910</v>
      </c>
      <c r="C409" s="95">
        <v>3027</v>
      </c>
      <c r="D409" s="93"/>
      <c r="E409" s="89"/>
      <c r="F409" s="89"/>
      <c r="G409" s="89"/>
      <c r="H409" s="89"/>
    </row>
    <row r="410" spans="1:8">
      <c r="A410" s="315">
        <v>1990</v>
      </c>
      <c r="B410" s="94">
        <v>976</v>
      </c>
      <c r="C410" s="95">
        <v>3246</v>
      </c>
      <c r="D410" s="93"/>
      <c r="E410" s="89"/>
      <c r="F410" s="89"/>
      <c r="G410" s="89"/>
      <c r="H410" s="89"/>
    </row>
    <row r="411" spans="1:8">
      <c r="A411" s="315">
        <v>1991</v>
      </c>
      <c r="B411" s="94">
        <v>976</v>
      </c>
      <c r="C411" s="95">
        <v>3246</v>
      </c>
      <c r="D411" s="93"/>
      <c r="E411" s="89"/>
      <c r="F411" s="89"/>
      <c r="G411" s="89"/>
      <c r="H411" s="89"/>
    </row>
    <row r="412" spans="1:8">
      <c r="A412" s="315">
        <v>1992</v>
      </c>
      <c r="B412" s="94">
        <v>976</v>
      </c>
      <c r="C412" s="95">
        <v>3242</v>
      </c>
      <c r="D412" s="89"/>
      <c r="E412" s="89"/>
      <c r="F412" s="89"/>
      <c r="G412" s="89"/>
      <c r="H412" s="89"/>
    </row>
    <row r="413" spans="1:8">
      <c r="A413" s="315">
        <v>1993</v>
      </c>
      <c r="B413" s="94">
        <v>1074</v>
      </c>
      <c r="C413" s="95">
        <v>3566</v>
      </c>
      <c r="D413" s="89"/>
      <c r="E413" s="89"/>
      <c r="F413" s="89"/>
      <c r="G413" s="89"/>
      <c r="H413" s="89"/>
    </row>
    <row r="414" spans="1:8">
      <c r="A414" s="315">
        <v>1994</v>
      </c>
      <c r="B414" s="94">
        <v>1178</v>
      </c>
      <c r="C414" s="95">
        <v>3922</v>
      </c>
      <c r="D414" s="89"/>
      <c r="E414" s="89"/>
      <c r="F414" s="89"/>
      <c r="G414" s="89"/>
      <c r="H414" s="89"/>
    </row>
    <row r="415" spans="1:8">
      <c r="A415" s="315">
        <v>1995</v>
      </c>
      <c r="B415" s="94">
        <v>1178</v>
      </c>
      <c r="C415" s="95">
        <v>3922</v>
      </c>
      <c r="D415" s="89"/>
      <c r="E415" s="89"/>
      <c r="F415" s="89"/>
      <c r="G415" s="89"/>
      <c r="H415" s="89"/>
    </row>
    <row r="416" spans="1:8">
      <c r="A416" s="315">
        <v>1996</v>
      </c>
      <c r="B416" s="94">
        <v>1178</v>
      </c>
      <c r="C416" s="95">
        <v>3922</v>
      </c>
      <c r="D416" s="89"/>
      <c r="E416" s="89"/>
      <c r="F416" s="89"/>
      <c r="G416" s="89"/>
      <c r="H416" s="89"/>
    </row>
    <row r="417" spans="1:8">
      <c r="A417" s="315">
        <v>1997</v>
      </c>
      <c r="B417" s="94">
        <v>1396</v>
      </c>
      <c r="C417" s="95">
        <v>4689</v>
      </c>
      <c r="D417" s="93"/>
      <c r="E417" s="89"/>
      <c r="F417" s="89"/>
      <c r="G417" s="89"/>
      <c r="H417" s="89"/>
    </row>
    <row r="418" spans="1:8">
      <c r="A418" s="315">
        <v>1998</v>
      </c>
      <c r="B418" s="94">
        <v>1783</v>
      </c>
      <c r="C418" s="95">
        <v>5988</v>
      </c>
      <c r="D418" s="93"/>
      <c r="E418" s="89"/>
      <c r="F418" s="89"/>
      <c r="G418" s="89"/>
      <c r="H418" s="89"/>
    </row>
    <row r="419" spans="1:8">
      <c r="A419" s="315">
        <v>1999</v>
      </c>
      <c r="B419" s="94">
        <v>1783</v>
      </c>
      <c r="C419" s="95">
        <v>5988</v>
      </c>
      <c r="D419" s="93"/>
      <c r="E419" s="89"/>
      <c r="F419" s="89"/>
      <c r="G419" s="89"/>
      <c r="H419" s="89"/>
    </row>
    <row r="420" spans="1:8">
      <c r="A420" s="315">
        <v>2000</v>
      </c>
      <c r="B420" s="94">
        <v>856</v>
      </c>
      <c r="C420" s="95">
        <v>2875</v>
      </c>
      <c r="D420" s="93"/>
      <c r="E420" s="89"/>
      <c r="F420" s="89"/>
      <c r="G420" s="89"/>
      <c r="H420" s="89"/>
    </row>
    <row r="421" spans="1:8">
      <c r="A421" s="315">
        <v>2001</v>
      </c>
      <c r="B421" s="94">
        <v>903</v>
      </c>
      <c r="C421" s="95">
        <v>3033</v>
      </c>
      <c r="D421" s="93"/>
      <c r="E421" s="89"/>
      <c r="F421" s="89"/>
      <c r="G421" s="89"/>
      <c r="H421" s="89"/>
    </row>
    <row r="422" spans="1:8">
      <c r="A422" s="315">
        <v>2002</v>
      </c>
      <c r="B422" s="94">
        <v>979</v>
      </c>
      <c r="C422" s="95">
        <v>3288</v>
      </c>
      <c r="D422" s="93"/>
      <c r="E422" s="96"/>
      <c r="F422" s="89"/>
      <c r="G422" s="89"/>
      <c r="H422" s="89"/>
    </row>
    <row r="423" spans="1:8">
      <c r="A423" s="315">
        <v>2003</v>
      </c>
      <c r="B423" s="94">
        <v>907</v>
      </c>
      <c r="C423" s="95">
        <v>3046</v>
      </c>
      <c r="D423" s="93"/>
      <c r="E423" s="96"/>
      <c r="F423" s="89"/>
      <c r="G423" s="89"/>
      <c r="H423" s="89"/>
    </row>
    <row r="424" spans="1:8">
      <c r="A424" s="315">
        <v>2004</v>
      </c>
      <c r="B424" s="94">
        <v>1100</v>
      </c>
      <c r="C424" s="95">
        <v>3694.1565600882027</v>
      </c>
      <c r="D424" s="97"/>
      <c r="E424" s="97"/>
      <c r="F424" s="89"/>
      <c r="G424" s="89"/>
      <c r="H424" s="89"/>
    </row>
    <row r="425" spans="1:8">
      <c r="A425" s="315">
        <v>2005</v>
      </c>
      <c r="B425" s="94">
        <v>961</v>
      </c>
      <c r="C425" s="95">
        <v>3227.3495038588753</v>
      </c>
      <c r="D425" s="89"/>
      <c r="E425" s="98"/>
      <c r="F425" s="89"/>
      <c r="G425" s="89"/>
      <c r="H425" s="89"/>
    </row>
    <row r="426" spans="1:8">
      <c r="A426" s="315">
        <v>2006</v>
      </c>
      <c r="B426" s="94">
        <v>1041</v>
      </c>
      <c r="C426" s="95">
        <v>3496.0154355016534</v>
      </c>
      <c r="D426" s="89"/>
      <c r="E426" s="98"/>
      <c r="F426" s="89"/>
      <c r="G426" s="89"/>
      <c r="H426" s="89"/>
    </row>
    <row r="427" spans="1:8">
      <c r="A427" s="315">
        <v>2007</v>
      </c>
      <c r="B427" s="94">
        <v>1112</v>
      </c>
      <c r="C427" s="95">
        <v>3734.4564498346194</v>
      </c>
      <c r="D427" s="89"/>
      <c r="E427" s="98"/>
      <c r="F427" s="89"/>
      <c r="G427" s="89"/>
      <c r="H427" s="89"/>
    </row>
    <row r="428" spans="1:8">
      <c r="A428" s="315">
        <v>2008</v>
      </c>
      <c r="B428" s="94">
        <v>1100</v>
      </c>
      <c r="C428" s="95">
        <v>4620</v>
      </c>
      <c r="D428" s="89"/>
      <c r="E428" s="98"/>
      <c r="F428" s="89"/>
      <c r="G428" s="89"/>
      <c r="H428" s="89"/>
    </row>
    <row r="429" spans="1:8">
      <c r="A429" s="315">
        <v>2009</v>
      </c>
      <c r="B429" s="94">
        <v>1100</v>
      </c>
      <c r="C429" s="95">
        <v>4620</v>
      </c>
      <c r="D429" s="89"/>
      <c r="E429" s="98"/>
      <c r="F429" s="89"/>
      <c r="G429" s="89"/>
      <c r="H429" s="89"/>
    </row>
    <row r="430" spans="1:8">
      <c r="A430" s="315">
        <v>2010</v>
      </c>
      <c r="B430" s="99">
        <v>1051</v>
      </c>
      <c r="C430" s="100">
        <v>4400</v>
      </c>
      <c r="D430" s="89"/>
      <c r="E430" s="89"/>
      <c r="F430" s="89"/>
      <c r="G430" s="89"/>
      <c r="H430" s="89"/>
    </row>
    <row r="431" spans="1:8">
      <c r="A431" s="359" t="s">
        <v>253</v>
      </c>
      <c r="B431" s="359"/>
      <c r="C431" s="359"/>
      <c r="D431" s="89"/>
      <c r="E431" s="89"/>
      <c r="F431" s="89"/>
      <c r="G431" s="89"/>
      <c r="H431" s="89"/>
    </row>
    <row r="432" spans="1:8">
      <c r="A432" s="315"/>
      <c r="B432" s="263">
        <v>9</v>
      </c>
      <c r="C432" s="263">
        <v>37</v>
      </c>
      <c r="D432" s="89"/>
      <c r="E432" s="89"/>
      <c r="F432" s="89"/>
      <c r="G432" s="89"/>
      <c r="H432" s="89"/>
    </row>
    <row r="433" spans="1:8">
      <c r="A433" s="323" t="s">
        <v>72</v>
      </c>
      <c r="B433" s="326"/>
      <c r="C433" s="326"/>
      <c r="D433" s="111"/>
      <c r="E433" s="111"/>
      <c r="F433" s="111"/>
      <c r="G433" s="101"/>
      <c r="H433" s="101"/>
    </row>
    <row r="434" spans="1:8">
      <c r="A434" s="325" t="s">
        <v>252</v>
      </c>
      <c r="B434" s="326"/>
      <c r="C434" s="326"/>
      <c r="D434" s="111"/>
      <c r="E434" s="111"/>
      <c r="F434" s="111"/>
      <c r="G434" s="101"/>
      <c r="H434" s="101"/>
    </row>
    <row r="435" spans="1:8">
      <c r="A435" s="325" t="s">
        <v>251</v>
      </c>
      <c r="B435" s="326"/>
      <c r="C435" s="326"/>
      <c r="D435" s="111"/>
      <c r="E435" s="111"/>
      <c r="F435" s="111"/>
      <c r="G435" s="101"/>
      <c r="H435" s="101"/>
    </row>
    <row r="436" spans="1:8">
      <c r="A436" s="325" t="s">
        <v>250</v>
      </c>
      <c r="B436" s="326"/>
      <c r="C436" s="326"/>
      <c r="D436" s="111"/>
      <c r="E436" s="111"/>
      <c r="F436" s="111"/>
      <c r="G436" s="101"/>
      <c r="H436" s="101"/>
    </row>
    <row r="437" spans="1:8">
      <c r="A437" s="321" t="s">
        <v>73</v>
      </c>
      <c r="B437" s="111"/>
      <c r="C437" s="111"/>
      <c r="D437" s="111"/>
      <c r="E437" s="111"/>
      <c r="F437" s="111"/>
      <c r="G437" s="101"/>
      <c r="H437" s="101"/>
    </row>
    <row r="438" spans="1:8">
      <c r="A438" s="46" t="s">
        <v>249</v>
      </c>
      <c r="B438" s="111"/>
      <c r="C438" s="111"/>
      <c r="D438" s="111"/>
      <c r="E438" s="111"/>
      <c r="F438" s="111"/>
      <c r="G438" s="101"/>
      <c r="H438" s="101"/>
    </row>
    <row r="439" spans="1:8" ht="25.5" customHeight="1">
      <c r="A439" s="363" t="s">
        <v>248</v>
      </c>
      <c r="B439" s="363"/>
      <c r="C439" s="363"/>
      <c r="D439" s="363"/>
      <c r="E439" s="363"/>
      <c r="F439" s="111"/>
      <c r="G439" s="101"/>
      <c r="H439" s="101"/>
    </row>
    <row r="441" spans="1:8">
      <c r="A441" s="279" t="s">
        <v>349</v>
      </c>
      <c r="B441" s="102"/>
      <c r="C441" s="102"/>
      <c r="D441" s="102"/>
      <c r="E441" s="102"/>
    </row>
    <row r="442" spans="1:8" ht="24">
      <c r="A442" s="249" t="s">
        <v>69</v>
      </c>
      <c r="B442" s="250" t="s">
        <v>247</v>
      </c>
      <c r="C442" s="251" t="s">
        <v>246</v>
      </c>
      <c r="D442" s="251" t="s">
        <v>245</v>
      </c>
      <c r="E442" s="251" t="s">
        <v>244</v>
      </c>
    </row>
    <row r="443" spans="1:8">
      <c r="A443" s="315">
        <v>1982</v>
      </c>
      <c r="B443" s="206">
        <v>1</v>
      </c>
      <c r="C443" s="206">
        <v>304</v>
      </c>
      <c r="D443" s="91">
        <v>250</v>
      </c>
      <c r="E443" s="92">
        <v>870</v>
      </c>
    </row>
    <row r="444" spans="1:8">
      <c r="A444" s="315">
        <v>1983</v>
      </c>
      <c r="B444" s="94">
        <v>0.66012823190184355</v>
      </c>
      <c r="C444" s="94">
        <v>350</v>
      </c>
      <c r="D444" s="94">
        <v>350</v>
      </c>
      <c r="E444" s="95">
        <v>1575</v>
      </c>
    </row>
    <row r="445" spans="1:8">
      <c r="A445" s="315">
        <v>1984</v>
      </c>
      <c r="B445" s="94">
        <v>0.99019234785276533</v>
      </c>
      <c r="C445" s="94">
        <v>525</v>
      </c>
      <c r="D445" s="94">
        <v>459</v>
      </c>
      <c r="E445" s="95">
        <v>2680</v>
      </c>
    </row>
    <row r="446" spans="1:8">
      <c r="A446" s="315">
        <v>1985</v>
      </c>
      <c r="B446" s="94">
        <v>1.8181817587239348</v>
      </c>
      <c r="C446" s="94">
        <v>964</v>
      </c>
      <c r="D446" s="94">
        <v>911</v>
      </c>
      <c r="E446" s="95">
        <v>4984</v>
      </c>
    </row>
    <row r="447" spans="1:8">
      <c r="A447" s="315">
        <v>1986</v>
      </c>
      <c r="B447" s="94">
        <v>1.9068275498650396</v>
      </c>
      <c r="C447" s="94">
        <v>1011</v>
      </c>
      <c r="D447" s="94">
        <v>953</v>
      </c>
      <c r="E447" s="95">
        <v>5146</v>
      </c>
    </row>
    <row r="448" spans="1:8">
      <c r="A448" s="315">
        <v>1987</v>
      </c>
      <c r="B448" s="94">
        <v>2.2557524724417282</v>
      </c>
      <c r="C448" s="94">
        <v>1196</v>
      </c>
      <c r="D448" s="94">
        <v>949</v>
      </c>
      <c r="E448" s="95">
        <v>5191</v>
      </c>
    </row>
    <row r="449" spans="1:5">
      <c r="A449" s="315">
        <v>1988</v>
      </c>
      <c r="B449" s="94">
        <v>2.3972085221349806</v>
      </c>
      <c r="C449" s="94">
        <v>1271</v>
      </c>
      <c r="D449" s="94">
        <v>993</v>
      </c>
      <c r="E449" s="95">
        <v>5242</v>
      </c>
    </row>
    <row r="450" spans="1:5">
      <c r="A450" s="315">
        <v>1989</v>
      </c>
      <c r="B450" s="94">
        <v>3.3289323694478683</v>
      </c>
      <c r="C450" s="94">
        <v>1765</v>
      </c>
      <c r="D450" s="94">
        <v>1529</v>
      </c>
      <c r="E450" s="95">
        <v>7959</v>
      </c>
    </row>
    <row r="451" spans="1:5">
      <c r="A451" s="315">
        <v>1990</v>
      </c>
      <c r="B451" s="94">
        <v>4.049415182552166</v>
      </c>
      <c r="C451" s="94">
        <v>2147</v>
      </c>
      <c r="D451" s="94">
        <v>1781</v>
      </c>
      <c r="E451" s="95">
        <v>10712</v>
      </c>
    </row>
    <row r="452" spans="1:5">
      <c r="A452" s="315">
        <v>1991</v>
      </c>
      <c r="B452" s="94">
        <v>5.7582042628466521</v>
      </c>
      <c r="C452" s="94">
        <v>3053</v>
      </c>
      <c r="D452" s="94">
        <v>2660</v>
      </c>
      <c r="E452" s="95">
        <v>15014</v>
      </c>
    </row>
    <row r="453" spans="1:5">
      <c r="A453" s="315">
        <v>1992</v>
      </c>
      <c r="B453" s="94">
        <v>7.4254995685644518</v>
      </c>
      <c r="C453" s="94">
        <v>3937</v>
      </c>
      <c r="D453" s="94">
        <v>3246</v>
      </c>
      <c r="E453" s="95">
        <v>18465</v>
      </c>
    </row>
    <row r="454" spans="1:5">
      <c r="A454" s="315">
        <v>1993</v>
      </c>
      <c r="B454" s="94">
        <v>10</v>
      </c>
      <c r="C454" s="94">
        <v>6531</v>
      </c>
      <c r="D454" s="94">
        <v>3747</v>
      </c>
      <c r="E454" s="95">
        <v>17553</v>
      </c>
    </row>
    <row r="455" spans="1:5">
      <c r="A455" s="315">
        <v>1994</v>
      </c>
      <c r="B455" s="94">
        <v>11</v>
      </c>
      <c r="C455" s="94">
        <v>7450</v>
      </c>
      <c r="D455" s="94">
        <v>5258</v>
      </c>
      <c r="E455" s="95">
        <v>21761</v>
      </c>
    </row>
    <row r="456" spans="1:5">
      <c r="A456" s="315">
        <v>1995</v>
      </c>
      <c r="B456" s="94">
        <v>12</v>
      </c>
      <c r="C456" s="94">
        <v>6375</v>
      </c>
      <c r="D456" s="94">
        <v>4784</v>
      </c>
      <c r="E456" s="95">
        <v>25543</v>
      </c>
    </row>
    <row r="457" spans="1:5">
      <c r="A457" s="315">
        <v>1996</v>
      </c>
      <c r="B457" s="94">
        <v>12</v>
      </c>
      <c r="C457" s="94">
        <v>7244</v>
      </c>
      <c r="D457" s="94">
        <v>5585</v>
      </c>
      <c r="E457" s="95">
        <v>30808</v>
      </c>
    </row>
    <row r="458" spans="1:5">
      <c r="A458" s="315">
        <v>1997</v>
      </c>
      <c r="B458" s="94">
        <v>12</v>
      </c>
      <c r="C458" s="94">
        <v>6212</v>
      </c>
      <c r="D458" s="94">
        <v>5035</v>
      </c>
      <c r="E458" s="95">
        <v>24335</v>
      </c>
    </row>
    <row r="459" spans="1:5">
      <c r="A459" s="315">
        <v>1998</v>
      </c>
      <c r="B459" s="94">
        <v>15</v>
      </c>
      <c r="C459" s="94">
        <v>6899</v>
      </c>
      <c r="D459" s="94">
        <v>4809</v>
      </c>
      <c r="E459" s="95">
        <v>22942</v>
      </c>
    </row>
    <row r="460" spans="1:5">
      <c r="A460" s="315">
        <v>1999</v>
      </c>
      <c r="B460" s="94">
        <v>18</v>
      </c>
      <c r="C460" s="94">
        <v>9682</v>
      </c>
      <c r="D460" s="94">
        <v>7684</v>
      </c>
      <c r="E460" s="95">
        <v>40352</v>
      </c>
    </row>
    <row r="461" spans="1:5">
      <c r="A461" s="315">
        <v>2000</v>
      </c>
      <c r="B461" s="94">
        <v>20</v>
      </c>
      <c r="C461" s="94">
        <v>9838</v>
      </c>
      <c r="D461" s="94">
        <v>6500</v>
      </c>
      <c r="E461" s="95">
        <v>43785</v>
      </c>
    </row>
    <row r="462" spans="1:5">
      <c r="A462" s="315">
        <v>2001</v>
      </c>
      <c r="B462" s="94">
        <v>20</v>
      </c>
      <c r="C462" s="94">
        <v>9000</v>
      </c>
      <c r="D462" s="94">
        <v>6045</v>
      </c>
      <c r="E462" s="95">
        <v>52764</v>
      </c>
    </row>
    <row r="463" spans="1:5">
      <c r="A463" s="315">
        <v>2002</v>
      </c>
      <c r="B463" s="94">
        <v>20</v>
      </c>
      <c r="C463" s="94">
        <v>9000</v>
      </c>
      <c r="D463" s="94">
        <v>6735</v>
      </c>
      <c r="E463" s="95">
        <v>63199</v>
      </c>
    </row>
    <row r="464" spans="1:5">
      <c r="A464" s="315">
        <v>2003</v>
      </c>
      <c r="B464" s="94">
        <v>20</v>
      </c>
      <c r="C464" s="94">
        <v>7977.7282850779511</v>
      </c>
      <c r="D464" s="94">
        <v>5970</v>
      </c>
      <c r="E464" s="95">
        <v>46378</v>
      </c>
    </row>
    <row r="465" spans="1:5">
      <c r="A465" s="315">
        <v>2004</v>
      </c>
      <c r="B465" s="94">
        <v>20</v>
      </c>
      <c r="C465" s="94">
        <v>9492.9826280623602</v>
      </c>
      <c r="D465" s="94">
        <v>7103.9153333333325</v>
      </c>
      <c r="E465" s="95">
        <f>D465*7</f>
        <v>49727.407333333329</v>
      </c>
    </row>
    <row r="466" spans="1:5">
      <c r="A466" s="315">
        <v>2005</v>
      </c>
      <c r="B466" s="94">
        <v>20</v>
      </c>
      <c r="C466" s="94">
        <v>11008.23697104677</v>
      </c>
      <c r="D466" s="94">
        <v>8237.8306666666667</v>
      </c>
      <c r="E466" s="95">
        <f>D466*7</f>
        <v>57664.814666666665</v>
      </c>
    </row>
    <row r="467" spans="1:5">
      <c r="A467" s="315">
        <v>2006</v>
      </c>
      <c r="B467" s="94">
        <v>20</v>
      </c>
      <c r="C467" s="94">
        <v>12523.49131403118</v>
      </c>
      <c r="D467" s="94">
        <v>9371.7459999999992</v>
      </c>
      <c r="E467" s="95">
        <f>D467*7</f>
        <v>65602.221999999994</v>
      </c>
    </row>
    <row r="468" spans="1:5">
      <c r="A468" s="315">
        <v>2007</v>
      </c>
      <c r="B468" s="94">
        <v>20</v>
      </c>
      <c r="C468" s="94">
        <v>14038.74565701559</v>
      </c>
      <c r="D468" s="94">
        <v>10505.661333333332</v>
      </c>
      <c r="E468" s="95">
        <f>D468*6.5</f>
        <v>68286.798666666655</v>
      </c>
    </row>
    <row r="469" spans="1:5">
      <c r="A469" s="315">
        <v>2008</v>
      </c>
      <c r="B469" s="94">
        <v>18</v>
      </c>
      <c r="C469" s="94">
        <v>15554</v>
      </c>
      <c r="D469" s="94">
        <v>12743</v>
      </c>
      <c r="E469" s="95">
        <v>70566</v>
      </c>
    </row>
    <row r="470" spans="1:5">
      <c r="A470" s="315">
        <v>2009</v>
      </c>
      <c r="B470" s="94">
        <v>15</v>
      </c>
      <c r="C470" s="94">
        <v>16279</v>
      </c>
      <c r="D470" s="94">
        <v>7549</v>
      </c>
      <c r="E470" s="95">
        <v>75807</v>
      </c>
    </row>
    <row r="471" spans="1:5">
      <c r="A471" s="315">
        <v>2010</v>
      </c>
      <c r="B471" s="103">
        <v>13</v>
      </c>
      <c r="C471" s="99">
        <v>16560</v>
      </c>
      <c r="D471" s="99">
        <v>7948</v>
      </c>
      <c r="E471" s="100">
        <v>66085</v>
      </c>
    </row>
    <row r="472" spans="1:5">
      <c r="A472" s="360" t="s">
        <v>233</v>
      </c>
      <c r="B472" s="360"/>
      <c r="C472" s="360"/>
      <c r="D472" s="360"/>
      <c r="E472" s="360"/>
    </row>
    <row r="473" spans="1:5">
      <c r="A473" s="315"/>
      <c r="B473" s="352">
        <v>1200</v>
      </c>
      <c r="C473" s="352">
        <v>5347</v>
      </c>
      <c r="D473" s="352">
        <v>3079</v>
      </c>
      <c r="E473" s="264">
        <v>7496</v>
      </c>
    </row>
    <row r="474" spans="1:5">
      <c r="A474" s="323" t="s">
        <v>72</v>
      </c>
      <c r="B474" s="111"/>
      <c r="C474" s="111"/>
      <c r="D474" s="111"/>
      <c r="E474" s="113"/>
    </row>
    <row r="475" spans="1:5">
      <c r="A475" s="322" t="s">
        <v>243</v>
      </c>
      <c r="B475" s="111"/>
      <c r="C475" s="111"/>
      <c r="D475" s="111"/>
      <c r="E475" s="113"/>
    </row>
    <row r="476" spans="1:5">
      <c r="A476" s="111" t="s">
        <v>231</v>
      </c>
      <c r="B476" s="111"/>
      <c r="C476" s="111"/>
      <c r="D476" s="111"/>
      <c r="E476" s="113"/>
    </row>
    <row r="477" spans="1:5">
      <c r="A477" s="353" t="s">
        <v>350</v>
      </c>
      <c r="B477" s="111"/>
      <c r="C477" s="111"/>
      <c r="D477" s="111"/>
      <c r="E477" s="113"/>
    </row>
    <row r="478" spans="1:5">
      <c r="A478" s="111" t="s">
        <v>242</v>
      </c>
      <c r="B478" s="111"/>
      <c r="C478" s="111"/>
      <c r="D478" s="111"/>
      <c r="E478" s="113"/>
    </row>
    <row r="479" spans="1:5">
      <c r="A479" s="325" t="s">
        <v>241</v>
      </c>
      <c r="B479" s="111"/>
      <c r="C479" s="111"/>
      <c r="D479" s="111"/>
      <c r="E479" s="113"/>
    </row>
    <row r="480" spans="1:5">
      <c r="A480" s="111" t="s">
        <v>228</v>
      </c>
      <c r="B480" s="111"/>
      <c r="C480" s="111"/>
      <c r="D480" s="111"/>
      <c r="E480" s="113"/>
    </row>
    <row r="481" spans="1:9">
      <c r="A481" s="321" t="s">
        <v>73</v>
      </c>
      <c r="B481" s="111"/>
      <c r="C481" s="111"/>
      <c r="D481" s="111"/>
      <c r="E481" s="113"/>
    </row>
    <row r="482" spans="1:9">
      <c r="A482" s="111" t="s">
        <v>240</v>
      </c>
      <c r="B482" s="111"/>
      <c r="C482" s="111"/>
      <c r="D482" s="111"/>
      <c r="E482" s="113"/>
    </row>
    <row r="483" spans="1:9">
      <c r="A483" s="111" t="s">
        <v>239</v>
      </c>
      <c r="B483" s="111"/>
      <c r="C483" s="111"/>
      <c r="D483" s="111"/>
      <c r="E483" s="113"/>
    </row>
    <row r="484" spans="1:9">
      <c r="A484" s="111" t="s">
        <v>238</v>
      </c>
      <c r="B484" s="111"/>
      <c r="C484" s="111"/>
      <c r="D484" s="111"/>
      <c r="E484" s="113"/>
      <c r="I484" s="89"/>
    </row>
    <row r="485" spans="1:9">
      <c r="I485" s="89"/>
    </row>
    <row r="486" spans="1:9">
      <c r="A486" s="324" t="s">
        <v>237</v>
      </c>
      <c r="B486" s="89"/>
      <c r="C486" s="89"/>
      <c r="D486" s="89"/>
      <c r="E486" s="89"/>
      <c r="F486" s="89"/>
      <c r="G486" s="89"/>
      <c r="H486" s="89"/>
      <c r="I486" s="89"/>
    </row>
    <row r="487" spans="1:9" ht="32.25" customHeight="1">
      <c r="A487" s="220" t="s">
        <v>69</v>
      </c>
      <c r="B487" s="221" t="s">
        <v>236</v>
      </c>
      <c r="C487" s="221" t="s">
        <v>235</v>
      </c>
      <c r="D487" s="221" t="s">
        <v>234</v>
      </c>
      <c r="E487" s="104"/>
      <c r="F487" s="89"/>
      <c r="G487" s="89"/>
      <c r="H487" s="89"/>
      <c r="I487" s="89"/>
    </row>
    <row r="488" spans="1:9">
      <c r="A488" s="315">
        <v>1982</v>
      </c>
      <c r="B488" s="206">
        <v>1</v>
      </c>
      <c r="C488" s="206">
        <v>518</v>
      </c>
      <c r="D488" s="92">
        <v>45</v>
      </c>
      <c r="E488" s="89"/>
      <c r="F488" s="89"/>
      <c r="G488" s="89"/>
      <c r="H488" s="89"/>
      <c r="I488" s="89"/>
    </row>
    <row r="489" spans="1:9">
      <c r="A489" s="315">
        <v>1983</v>
      </c>
      <c r="B489" s="94">
        <v>1</v>
      </c>
      <c r="C489" s="94">
        <v>691</v>
      </c>
      <c r="D489" s="95">
        <v>60</v>
      </c>
      <c r="E489" s="89"/>
      <c r="F489" s="89"/>
      <c r="G489" s="89"/>
      <c r="H489" s="89"/>
      <c r="I489" s="89"/>
    </row>
    <row r="490" spans="1:9">
      <c r="A490" s="315">
        <v>1984</v>
      </c>
      <c r="B490" s="94">
        <v>1</v>
      </c>
      <c r="C490" s="94">
        <v>1436</v>
      </c>
      <c r="D490" s="95">
        <v>59</v>
      </c>
      <c r="E490" s="89"/>
      <c r="F490" s="89"/>
      <c r="G490" s="89"/>
      <c r="H490" s="89"/>
      <c r="I490" s="89"/>
    </row>
    <row r="491" spans="1:9">
      <c r="A491" s="315">
        <v>1985</v>
      </c>
      <c r="B491" s="94">
        <v>1</v>
      </c>
      <c r="C491" s="94">
        <v>1494</v>
      </c>
      <c r="D491" s="95">
        <v>59.569000000000003</v>
      </c>
      <c r="E491" s="89"/>
      <c r="F491" s="89"/>
      <c r="G491" s="89"/>
      <c r="H491" s="89"/>
      <c r="I491" s="89"/>
    </row>
    <row r="492" spans="1:9">
      <c r="A492" s="315">
        <v>1986</v>
      </c>
      <c r="B492" s="94">
        <v>1</v>
      </c>
      <c r="C492" s="94">
        <v>1626</v>
      </c>
      <c r="D492" s="95">
        <v>60.765000000000001</v>
      </c>
      <c r="E492" s="89"/>
      <c r="F492" s="89"/>
      <c r="G492" s="89"/>
      <c r="H492" s="89"/>
      <c r="I492" s="89"/>
    </row>
    <row r="493" spans="1:9">
      <c r="A493" s="315">
        <v>1987</v>
      </c>
      <c r="B493" s="94">
        <v>1</v>
      </c>
      <c r="C493" s="94">
        <v>1753</v>
      </c>
      <c r="D493" s="95">
        <v>61.322000000000003</v>
      </c>
      <c r="E493" s="89"/>
      <c r="F493" s="89"/>
      <c r="G493" s="89"/>
      <c r="H493" s="89"/>
      <c r="I493" s="89"/>
    </row>
    <row r="494" spans="1:9">
      <c r="A494" s="315">
        <v>1988</v>
      </c>
      <c r="B494" s="94">
        <v>1</v>
      </c>
      <c r="C494" s="94">
        <v>1936</v>
      </c>
      <c r="D494" s="95">
        <v>55.735999999999997</v>
      </c>
      <c r="E494" s="89"/>
      <c r="F494" s="89"/>
      <c r="G494" s="89"/>
      <c r="H494" s="89"/>
      <c r="I494" s="89"/>
    </row>
    <row r="495" spans="1:9">
      <c r="A495" s="315">
        <v>1989</v>
      </c>
      <c r="B495" s="94">
        <v>1</v>
      </c>
      <c r="C495" s="94">
        <v>2015</v>
      </c>
      <c r="D495" s="95">
        <v>67.13</v>
      </c>
      <c r="E495" s="89"/>
      <c r="F495" s="89"/>
      <c r="G495" s="89"/>
      <c r="H495" s="89"/>
      <c r="I495" s="89"/>
    </row>
    <row r="496" spans="1:9">
      <c r="A496" s="315">
        <v>1990</v>
      </c>
      <c r="B496" s="94">
        <v>1</v>
      </c>
      <c r="C496" s="94">
        <v>1822</v>
      </c>
      <c r="D496" s="95">
        <v>84.494</v>
      </c>
      <c r="E496" s="89"/>
      <c r="F496" s="89"/>
      <c r="G496" s="89"/>
      <c r="H496" s="89"/>
      <c r="I496" s="89"/>
    </row>
    <row r="497" spans="1:9">
      <c r="A497" s="315">
        <v>1991</v>
      </c>
      <c r="B497" s="94">
        <v>1</v>
      </c>
      <c r="C497" s="94">
        <v>1854</v>
      </c>
      <c r="D497" s="95">
        <v>93.23</v>
      </c>
      <c r="E497" s="89"/>
      <c r="F497" s="89"/>
      <c r="G497" s="89"/>
      <c r="H497" s="89"/>
      <c r="I497" s="89"/>
    </row>
    <row r="498" spans="1:9">
      <c r="A498" s="315">
        <v>1992</v>
      </c>
      <c r="B498" s="94">
        <v>1</v>
      </c>
      <c r="C498" s="94">
        <v>1958</v>
      </c>
      <c r="D498" s="95">
        <v>104.96</v>
      </c>
      <c r="E498" s="89"/>
      <c r="F498" s="89"/>
      <c r="G498" s="89"/>
      <c r="H498" s="89"/>
      <c r="I498" s="89"/>
    </row>
    <row r="499" spans="1:9">
      <c r="A499" s="315">
        <v>1993</v>
      </c>
      <c r="B499" s="94">
        <v>2</v>
      </c>
      <c r="C499" s="94">
        <v>2880</v>
      </c>
      <c r="D499" s="95">
        <v>125</v>
      </c>
      <c r="E499" s="89"/>
      <c r="F499" s="89"/>
      <c r="G499" s="89"/>
      <c r="H499" s="89"/>
      <c r="I499" s="89"/>
    </row>
    <row r="500" spans="1:9">
      <c r="A500" s="315">
        <v>1994</v>
      </c>
      <c r="B500" s="94">
        <v>4</v>
      </c>
      <c r="C500" s="94">
        <v>3690</v>
      </c>
      <c r="D500" s="95">
        <v>113</v>
      </c>
      <c r="E500" s="89"/>
      <c r="F500" s="89"/>
      <c r="G500" s="89"/>
      <c r="H500" s="89"/>
      <c r="I500" s="89"/>
    </row>
    <row r="501" spans="1:9">
      <c r="A501" s="315">
        <v>1995</v>
      </c>
      <c r="B501" s="94">
        <v>4</v>
      </c>
      <c r="C501" s="94">
        <v>3372</v>
      </c>
      <c r="D501" s="95">
        <v>133</v>
      </c>
      <c r="E501" s="89"/>
      <c r="F501" s="89"/>
      <c r="G501" s="89"/>
      <c r="H501" s="89"/>
      <c r="I501" s="89"/>
    </row>
    <row r="502" spans="1:9">
      <c r="A502" s="315">
        <v>1996</v>
      </c>
      <c r="B502" s="94">
        <v>4</v>
      </c>
      <c r="C502" s="94">
        <v>3895</v>
      </c>
      <c r="D502" s="95">
        <v>125</v>
      </c>
      <c r="E502" s="89"/>
      <c r="F502" s="89"/>
      <c r="G502" s="89"/>
      <c r="H502" s="89"/>
      <c r="I502" s="89"/>
    </row>
    <row r="503" spans="1:9">
      <c r="A503" s="315">
        <v>1997</v>
      </c>
      <c r="B503" s="94">
        <v>4</v>
      </c>
      <c r="C503" s="94">
        <v>4088</v>
      </c>
      <c r="D503" s="95">
        <v>137</v>
      </c>
      <c r="E503" s="89"/>
      <c r="F503" s="89"/>
      <c r="G503" s="89"/>
      <c r="H503" s="89"/>
      <c r="I503" s="89"/>
    </row>
    <row r="504" spans="1:9">
      <c r="A504" s="315">
        <v>1998</v>
      </c>
      <c r="B504" s="94">
        <v>5</v>
      </c>
      <c r="C504" s="94">
        <v>4114</v>
      </c>
      <c r="D504" s="95">
        <v>133</v>
      </c>
      <c r="E504" s="89"/>
      <c r="F504" s="89"/>
      <c r="G504" s="89"/>
      <c r="H504" s="89"/>
      <c r="I504" s="89"/>
    </row>
    <row r="505" spans="1:9">
      <c r="A505" s="315">
        <v>1999</v>
      </c>
      <c r="B505" s="94">
        <v>5</v>
      </c>
      <c r="C505" s="94">
        <v>3455</v>
      </c>
      <c r="D505" s="95">
        <v>114</v>
      </c>
      <c r="E505" s="89"/>
      <c r="F505" s="89"/>
      <c r="G505" s="89"/>
      <c r="H505" s="89"/>
      <c r="I505" s="89"/>
    </row>
    <row r="506" spans="1:9">
      <c r="A506" s="315">
        <v>2000</v>
      </c>
      <c r="B506" s="94">
        <v>6</v>
      </c>
      <c r="C506" s="94">
        <v>3571</v>
      </c>
      <c r="D506" s="95">
        <v>119</v>
      </c>
      <c r="E506" s="89"/>
      <c r="F506" s="89"/>
      <c r="G506" s="89"/>
      <c r="H506" s="89"/>
      <c r="I506" s="89"/>
    </row>
    <row r="507" spans="1:9">
      <c r="A507" s="315">
        <v>2001</v>
      </c>
      <c r="B507" s="94">
        <v>6</v>
      </c>
      <c r="C507" s="94">
        <v>5905</v>
      </c>
      <c r="D507" s="95">
        <v>110</v>
      </c>
      <c r="E507" s="89"/>
      <c r="F507" s="89"/>
      <c r="G507" s="89"/>
      <c r="H507" s="89"/>
      <c r="I507" s="89"/>
    </row>
    <row r="508" spans="1:9">
      <c r="A508" s="315">
        <v>2002</v>
      </c>
      <c r="B508" s="94">
        <v>6</v>
      </c>
      <c r="C508" s="94">
        <v>5634</v>
      </c>
      <c r="D508" s="95">
        <v>103</v>
      </c>
      <c r="E508" s="89"/>
      <c r="F508" s="89"/>
      <c r="G508" s="89"/>
      <c r="H508" s="89"/>
      <c r="I508" s="89"/>
    </row>
    <row r="509" spans="1:9">
      <c r="A509" s="315">
        <v>2003</v>
      </c>
      <c r="B509" s="94">
        <v>6</v>
      </c>
      <c r="C509" s="94">
        <v>5037</v>
      </c>
      <c r="D509" s="95">
        <v>113</v>
      </c>
      <c r="E509" s="89"/>
      <c r="F509" s="89"/>
      <c r="G509" s="89"/>
      <c r="H509" s="89"/>
      <c r="I509" s="89"/>
    </row>
    <row r="510" spans="1:9">
      <c r="A510" s="315">
        <v>2004</v>
      </c>
      <c r="B510" s="94">
        <v>6</v>
      </c>
      <c r="C510" s="94">
        <v>6716</v>
      </c>
      <c r="D510" s="95">
        <v>130</v>
      </c>
      <c r="E510" s="89"/>
      <c r="F510" s="89"/>
      <c r="G510" s="89"/>
      <c r="H510" s="89"/>
      <c r="I510" s="89"/>
    </row>
    <row r="511" spans="1:9">
      <c r="A511" s="315">
        <v>2005</v>
      </c>
      <c r="B511" s="94">
        <v>8</v>
      </c>
      <c r="C511" s="94">
        <v>8017</v>
      </c>
      <c r="D511" s="95">
        <v>143</v>
      </c>
      <c r="E511" s="89"/>
      <c r="F511" s="89"/>
      <c r="G511" s="89"/>
      <c r="H511" s="89"/>
      <c r="I511" s="89"/>
    </row>
    <row r="512" spans="1:9">
      <c r="A512" s="315">
        <v>2006</v>
      </c>
      <c r="B512" s="94">
        <v>8</v>
      </c>
      <c r="C512" s="94">
        <v>9371</v>
      </c>
      <c r="D512" s="95">
        <v>146</v>
      </c>
      <c r="E512" s="89"/>
      <c r="F512" s="89"/>
      <c r="G512" s="89"/>
      <c r="H512" s="89"/>
      <c r="I512" s="89"/>
    </row>
    <row r="513" spans="1:9">
      <c r="A513" s="315">
        <v>2007</v>
      </c>
      <c r="B513" s="94">
        <v>8</v>
      </c>
      <c r="C513" s="94">
        <v>11139</v>
      </c>
      <c r="D513" s="95">
        <v>132</v>
      </c>
      <c r="E513" s="89"/>
      <c r="F513" s="89"/>
      <c r="G513" s="89"/>
      <c r="H513" s="89"/>
      <c r="I513" s="89"/>
    </row>
    <row r="514" spans="1:9">
      <c r="A514" s="315">
        <v>2008</v>
      </c>
      <c r="B514" s="94">
        <v>13</v>
      </c>
      <c r="C514" s="94">
        <v>12000</v>
      </c>
      <c r="D514" s="95">
        <v>130.12100000000001</v>
      </c>
      <c r="E514" s="89"/>
      <c r="F514" s="89"/>
      <c r="G514" s="89"/>
      <c r="H514" s="89"/>
      <c r="I514" s="89"/>
    </row>
    <row r="515" spans="1:9">
      <c r="A515" s="315">
        <v>2009</v>
      </c>
      <c r="B515" s="94">
        <v>10</v>
      </c>
      <c r="C515" s="94">
        <v>13228</v>
      </c>
      <c r="D515" s="95">
        <v>155.648</v>
      </c>
      <c r="E515" s="89"/>
      <c r="F515" s="89"/>
      <c r="G515" s="89"/>
      <c r="H515" s="89"/>
      <c r="I515" s="89"/>
    </row>
    <row r="516" spans="1:9">
      <c r="A516" s="315">
        <v>2010</v>
      </c>
      <c r="B516" s="99">
        <v>12</v>
      </c>
      <c r="C516" s="99">
        <v>15225</v>
      </c>
      <c r="D516" s="100">
        <v>127</v>
      </c>
      <c r="E516" s="89"/>
      <c r="F516" s="89"/>
      <c r="G516" s="89"/>
      <c r="H516" s="89"/>
      <c r="I516" s="101"/>
    </row>
    <row r="517" spans="1:9">
      <c r="A517" s="360" t="s">
        <v>233</v>
      </c>
      <c r="B517" s="360"/>
      <c r="C517" s="360"/>
      <c r="D517" s="360"/>
      <c r="E517" s="89"/>
      <c r="F517" s="89"/>
      <c r="G517" s="89"/>
      <c r="H517" s="89"/>
      <c r="I517" s="101"/>
    </row>
    <row r="518" spans="1:9">
      <c r="A518" s="315"/>
      <c r="B518" s="266">
        <v>1100</v>
      </c>
      <c r="C518" s="266">
        <v>2839</v>
      </c>
      <c r="D518" s="266">
        <v>182</v>
      </c>
      <c r="E518" s="89"/>
      <c r="F518" s="89"/>
      <c r="G518" s="89"/>
      <c r="H518" s="89"/>
      <c r="I518" s="101"/>
    </row>
    <row r="519" spans="1:9">
      <c r="A519" s="323" t="s">
        <v>72</v>
      </c>
      <c r="B519" s="111"/>
      <c r="C519" s="111"/>
      <c r="D519" s="111"/>
      <c r="E519" s="111"/>
      <c r="F519" s="111"/>
      <c r="G519" s="111"/>
      <c r="H519" s="101"/>
      <c r="I519" s="101"/>
    </row>
    <row r="520" spans="1:9">
      <c r="A520" s="322" t="s">
        <v>232</v>
      </c>
      <c r="B520" s="111"/>
      <c r="C520" s="111"/>
      <c r="D520" s="111"/>
      <c r="E520" s="111"/>
      <c r="F520" s="111"/>
      <c r="G520" s="111"/>
      <c r="H520" s="101"/>
      <c r="I520" s="101"/>
    </row>
    <row r="521" spans="1:9">
      <c r="A521" s="111" t="s">
        <v>231</v>
      </c>
      <c r="B521" s="111"/>
      <c r="C521" s="111"/>
      <c r="D521" s="111"/>
      <c r="E521" s="111"/>
      <c r="F521" s="111"/>
      <c r="G521" s="111"/>
      <c r="H521" s="101"/>
      <c r="I521" s="101"/>
    </row>
    <row r="522" spans="1:9">
      <c r="A522" s="111" t="s">
        <v>230</v>
      </c>
      <c r="B522" s="111"/>
      <c r="C522" s="111"/>
      <c r="D522" s="111"/>
      <c r="E522" s="111"/>
      <c r="F522" s="111"/>
      <c r="G522" s="111"/>
      <c r="H522" s="101"/>
      <c r="I522" s="101"/>
    </row>
    <row r="523" spans="1:9">
      <c r="A523" s="353" t="s">
        <v>351</v>
      </c>
      <c r="B523" s="111"/>
      <c r="C523" s="111"/>
      <c r="D523" s="111"/>
      <c r="E523" s="111"/>
      <c r="F523" s="111"/>
      <c r="G523" s="111"/>
      <c r="H523" s="101"/>
      <c r="I523" s="101"/>
    </row>
    <row r="524" spans="1:9">
      <c r="A524" s="111" t="s">
        <v>229</v>
      </c>
      <c r="B524" s="111"/>
      <c r="C524" s="111"/>
      <c r="D524" s="111"/>
      <c r="E524" s="111"/>
      <c r="F524" s="111"/>
      <c r="G524" s="111"/>
      <c r="H524" s="101"/>
      <c r="I524" s="101"/>
    </row>
    <row r="525" spans="1:9">
      <c r="A525" s="111" t="s">
        <v>228</v>
      </c>
      <c r="B525" s="111"/>
      <c r="C525" s="111"/>
      <c r="D525" s="111"/>
      <c r="E525" s="111"/>
      <c r="F525" s="111"/>
      <c r="G525" s="111"/>
      <c r="H525" s="101"/>
      <c r="I525" s="101"/>
    </row>
    <row r="526" spans="1:9">
      <c r="A526" s="321" t="s">
        <v>76</v>
      </c>
      <c r="B526" s="111"/>
      <c r="C526" s="111"/>
      <c r="D526" s="111"/>
      <c r="E526" s="111"/>
      <c r="F526" s="111"/>
      <c r="G526" s="111"/>
      <c r="H526" s="101"/>
      <c r="I526" s="101"/>
    </row>
    <row r="527" spans="1:9">
      <c r="A527" s="111" t="s">
        <v>227</v>
      </c>
      <c r="B527" s="111"/>
      <c r="C527" s="111"/>
      <c r="D527" s="111"/>
      <c r="E527" s="111"/>
      <c r="F527" s="111"/>
      <c r="G527" s="111"/>
      <c r="H527" s="101"/>
      <c r="I527" s="105"/>
    </row>
    <row r="528" spans="1:9">
      <c r="A528" s="111" t="s">
        <v>226</v>
      </c>
      <c r="B528" s="111"/>
      <c r="C528" s="111"/>
      <c r="D528" s="111"/>
      <c r="E528" s="111"/>
      <c r="F528" s="111"/>
      <c r="G528" s="111"/>
      <c r="H528" s="101"/>
    </row>
    <row r="529" spans="1:8" ht="15.75" customHeight="1">
      <c r="A529" s="320" t="s">
        <v>225</v>
      </c>
      <c r="B529" s="320"/>
      <c r="C529" s="320"/>
      <c r="D529" s="320"/>
      <c r="E529" s="320"/>
      <c r="F529" s="320"/>
      <c r="G529" s="320"/>
      <c r="H529" s="207"/>
    </row>
    <row r="531" spans="1:8">
      <c r="A531" s="279" t="s">
        <v>224</v>
      </c>
      <c r="B531" s="113"/>
      <c r="C531" s="89"/>
      <c r="D531" s="89"/>
      <c r="E531" s="89"/>
      <c r="F531" s="89"/>
      <c r="G531" s="89"/>
      <c r="H531" s="89"/>
    </row>
    <row r="532" spans="1:8">
      <c r="A532" s="25" t="s">
        <v>71</v>
      </c>
      <c r="B532" s="113"/>
      <c r="C532" s="89"/>
      <c r="D532" s="89"/>
      <c r="E532" s="89"/>
      <c r="F532" s="89"/>
      <c r="G532" s="89"/>
      <c r="H532" s="89"/>
    </row>
    <row r="533" spans="1:8" ht="63.75">
      <c r="A533" s="246" t="s">
        <v>69</v>
      </c>
      <c r="B533" s="319" t="s">
        <v>221</v>
      </c>
      <c r="C533" s="247" t="s">
        <v>220</v>
      </c>
      <c r="D533" s="247" t="s">
        <v>75</v>
      </c>
      <c r="E533" s="247" t="s">
        <v>74</v>
      </c>
      <c r="F533" s="247" t="s">
        <v>219</v>
      </c>
      <c r="G533" s="248" t="s">
        <v>218</v>
      </c>
      <c r="H533" s="247" t="s">
        <v>217</v>
      </c>
    </row>
    <row r="534" spans="1:8">
      <c r="A534" s="315">
        <v>1995</v>
      </c>
      <c r="B534" s="94">
        <v>1819609.855947</v>
      </c>
      <c r="C534" s="94">
        <v>318677.40000000002</v>
      </c>
      <c r="D534" s="94">
        <v>1052520.7</v>
      </c>
      <c r="E534" s="94">
        <v>31115.4</v>
      </c>
      <c r="F534" s="94">
        <v>309551.90000000002</v>
      </c>
      <c r="G534" s="94">
        <v>88854.9</v>
      </c>
      <c r="H534" s="92">
        <v>18889.555947000161</v>
      </c>
    </row>
    <row r="535" spans="1:8">
      <c r="A535" s="315">
        <v>1996</v>
      </c>
      <c r="B535" s="94">
        <v>1887492.9573630001</v>
      </c>
      <c r="C535" s="94">
        <v>372167.8</v>
      </c>
      <c r="D535" s="94">
        <v>998483</v>
      </c>
      <c r="E535" s="94">
        <v>30769.5</v>
      </c>
      <c r="F535" s="94">
        <v>374643.20000000001</v>
      </c>
      <c r="G535" s="94">
        <v>91835.199999999997</v>
      </c>
      <c r="H535" s="95">
        <v>19594.257363000186</v>
      </c>
    </row>
    <row r="536" spans="1:8">
      <c r="A536" s="315">
        <v>1997</v>
      </c>
      <c r="B536" s="94">
        <v>1994490.1056990004</v>
      </c>
      <c r="C536" s="94">
        <v>434621</v>
      </c>
      <c r="D536" s="94">
        <v>969729.7</v>
      </c>
      <c r="E536" s="94">
        <v>48077.7</v>
      </c>
      <c r="F536" s="94">
        <v>440893.9</v>
      </c>
      <c r="G536" s="94">
        <v>80462.8</v>
      </c>
      <c r="H536" s="95">
        <v>20705.005699000321</v>
      </c>
    </row>
    <row r="537" spans="1:8">
      <c r="A537" s="315">
        <v>1998</v>
      </c>
      <c r="B537" s="94">
        <v>2309253.193494</v>
      </c>
      <c r="C537" s="94">
        <v>547354.19999999995</v>
      </c>
      <c r="D537" s="94">
        <v>1061829.8999999999</v>
      </c>
      <c r="E537" s="94">
        <v>90103.5</v>
      </c>
      <c r="F537" s="94">
        <v>407644</v>
      </c>
      <c r="G537" s="94">
        <v>178349</v>
      </c>
      <c r="H537" s="95">
        <v>23972.593494000379</v>
      </c>
    </row>
    <row r="538" spans="1:8">
      <c r="A538" s="315">
        <v>1999</v>
      </c>
      <c r="B538" s="94">
        <v>2462014.8020000001</v>
      </c>
      <c r="C538" s="94">
        <v>568749.80000000005</v>
      </c>
      <c r="D538" s="94">
        <v>1196867.3999999999</v>
      </c>
      <c r="E538" s="94">
        <v>81126.2</v>
      </c>
      <c r="F538" s="94">
        <v>446888.5</v>
      </c>
      <c r="G538" s="94">
        <v>125056.5</v>
      </c>
      <c r="H538" s="95">
        <v>43326.402000000002</v>
      </c>
    </row>
    <row r="539" spans="1:8">
      <c r="A539" s="315">
        <v>2000</v>
      </c>
      <c r="B539" s="94">
        <f t="shared" ref="B539:B547" si="0">SUM(C539:H539)</f>
        <v>2470704.0439999998</v>
      </c>
      <c r="C539" s="94">
        <v>591987.69999999995</v>
      </c>
      <c r="D539" s="94">
        <v>1165536.6000000001</v>
      </c>
      <c r="E539" s="94">
        <v>86393.3</v>
      </c>
      <c r="F539" s="94">
        <v>461104.9</v>
      </c>
      <c r="G539" s="94">
        <v>139753.9</v>
      </c>
      <c r="H539" s="95">
        <v>25927.644</v>
      </c>
    </row>
    <row r="540" spans="1:8">
      <c r="A540" s="315">
        <v>2001</v>
      </c>
      <c r="B540" s="94">
        <f t="shared" si="0"/>
        <v>2382991.9620000003</v>
      </c>
      <c r="C540" s="94">
        <v>620232.6</v>
      </c>
      <c r="D540" s="94">
        <v>1134189.6000000001</v>
      </c>
      <c r="E540" s="94">
        <v>59168.1</v>
      </c>
      <c r="F540" s="94">
        <v>463632.8</v>
      </c>
      <c r="G540" s="94">
        <v>76105</v>
      </c>
      <c r="H540" s="95">
        <v>29663.862000000001</v>
      </c>
    </row>
    <row r="541" spans="1:8">
      <c r="A541" s="315">
        <v>2002</v>
      </c>
      <c r="B541" s="106">
        <f t="shared" si="0"/>
        <v>2599277.0470000003</v>
      </c>
      <c r="C541" s="106">
        <v>687601.3</v>
      </c>
      <c r="D541" s="106">
        <v>1181003.3</v>
      </c>
      <c r="E541" s="106">
        <v>76352.600000000006</v>
      </c>
      <c r="F541" s="106">
        <v>525940.1</v>
      </c>
      <c r="G541" s="106">
        <v>67074.600000000006</v>
      </c>
      <c r="H541" s="107">
        <v>61305.146999999997</v>
      </c>
    </row>
    <row r="542" spans="1:8">
      <c r="A542" s="315">
        <v>2003</v>
      </c>
      <c r="B542" s="94">
        <f t="shared" si="0"/>
        <v>2530637.2230000002</v>
      </c>
      <c r="C542" s="94">
        <v>685057.5</v>
      </c>
      <c r="D542" s="94">
        <v>1087163.3999999999</v>
      </c>
      <c r="E542" s="94">
        <v>102008.1</v>
      </c>
      <c r="F542" s="94">
        <v>568581.4</v>
      </c>
      <c r="G542" s="94">
        <v>47316.466999999997</v>
      </c>
      <c r="H542" s="95">
        <v>40510.356</v>
      </c>
    </row>
    <row r="543" spans="1:8">
      <c r="A543" s="315">
        <v>2004</v>
      </c>
      <c r="B543" s="94">
        <f t="shared" si="0"/>
        <v>3110094.6140000001</v>
      </c>
      <c r="C543" s="94">
        <v>872715.5</v>
      </c>
      <c r="D543" s="94">
        <v>1266205.8999999999</v>
      </c>
      <c r="E543" s="94">
        <v>157766.6</v>
      </c>
      <c r="F543" s="94">
        <v>699808</v>
      </c>
      <c r="G543" s="94">
        <v>74302</v>
      </c>
      <c r="H543" s="95">
        <v>39296.614000000001</v>
      </c>
    </row>
    <row r="544" spans="1:8">
      <c r="A544" s="315">
        <v>2005</v>
      </c>
      <c r="B544" s="94">
        <f t="shared" si="0"/>
        <v>3317478.767</v>
      </c>
      <c r="C544" s="94">
        <v>980136</v>
      </c>
      <c r="D544" s="94">
        <v>1257529</v>
      </c>
      <c r="E544" s="94">
        <v>182638</v>
      </c>
      <c r="F544" s="94">
        <v>812332</v>
      </c>
      <c r="G544" s="94">
        <v>61320</v>
      </c>
      <c r="H544" s="95">
        <v>23523.767</v>
      </c>
    </row>
    <row r="545" spans="1:11">
      <c r="A545" s="315">
        <v>2006</v>
      </c>
      <c r="B545" s="94">
        <f t="shared" si="0"/>
        <v>3627428.9499999997</v>
      </c>
      <c r="C545" s="94">
        <v>1131257.6580000001</v>
      </c>
      <c r="D545" s="94">
        <v>1292094</v>
      </c>
      <c r="E545" s="94">
        <v>236937</v>
      </c>
      <c r="F545" s="94">
        <v>909293</v>
      </c>
      <c r="G545" s="94">
        <v>34600</v>
      </c>
      <c r="H545" s="95">
        <v>23247.292000000001</v>
      </c>
    </row>
    <row r="546" spans="1:11">
      <c r="A546" s="315">
        <v>2007</v>
      </c>
      <c r="B546" s="94">
        <f t="shared" si="0"/>
        <v>4432513.1949999994</v>
      </c>
      <c r="C546" s="94">
        <v>1376241.852</v>
      </c>
      <c r="D546" s="94">
        <v>1745738.452</v>
      </c>
      <c r="E546" s="94">
        <v>210909</v>
      </c>
      <c r="F546" s="94">
        <v>1041871.723</v>
      </c>
      <c r="G546" s="94">
        <v>33595</v>
      </c>
      <c r="H546" s="95">
        <v>24157.168000000001</v>
      </c>
    </row>
    <row r="547" spans="1:11">
      <c r="A547" s="315">
        <v>2008</v>
      </c>
      <c r="B547" s="94">
        <f t="shared" si="0"/>
        <v>5679424.5659999996</v>
      </c>
      <c r="C547" s="94">
        <v>1812450.922</v>
      </c>
      <c r="D547" s="94">
        <v>2043673.6640000001</v>
      </c>
      <c r="E547" s="94">
        <v>480983.41399999999</v>
      </c>
      <c r="F547" s="94">
        <v>1260677.281</v>
      </c>
      <c r="G547" s="94">
        <v>54407.947999999997</v>
      </c>
      <c r="H547" s="95">
        <v>27231.337</v>
      </c>
    </row>
    <row r="548" spans="1:11">
      <c r="A548" s="315">
        <v>2009</v>
      </c>
      <c r="B548" s="94">
        <v>6395953</v>
      </c>
      <c r="C548" s="94">
        <v>1784291</v>
      </c>
      <c r="D548" s="94">
        <v>2869276</v>
      </c>
      <c r="E548" s="94">
        <v>268108</v>
      </c>
      <c r="F548" s="94">
        <v>1408733</v>
      </c>
      <c r="G548" s="94">
        <v>38648</v>
      </c>
      <c r="H548" s="95">
        <v>26897.523000000001</v>
      </c>
    </row>
    <row r="549" spans="1:11">
      <c r="A549" s="315">
        <v>2010</v>
      </c>
      <c r="B549" s="108">
        <f>SUM(C549:H549)</f>
        <v>6705965.4410000006</v>
      </c>
      <c r="C549" s="109">
        <v>1891752.6410000001</v>
      </c>
      <c r="D549" s="109">
        <v>2816459.1140000001</v>
      </c>
      <c r="E549" s="109">
        <v>328253.20500000002</v>
      </c>
      <c r="F549" s="109">
        <v>1581915.9750000001</v>
      </c>
      <c r="G549" s="109">
        <v>52727.815000000002</v>
      </c>
      <c r="H549" s="110">
        <v>34856.690999999999</v>
      </c>
    </row>
    <row r="550" spans="1:11">
      <c r="A550" s="359" t="s">
        <v>216</v>
      </c>
      <c r="B550" s="359"/>
      <c r="C550" s="359"/>
      <c r="D550" s="359"/>
      <c r="E550" s="359"/>
      <c r="F550" s="359"/>
      <c r="G550" s="359"/>
      <c r="H550" s="359"/>
    </row>
    <row r="551" spans="1:11">
      <c r="A551" s="315"/>
      <c r="B551" s="265">
        <v>269</v>
      </c>
      <c r="C551" s="265">
        <v>494</v>
      </c>
      <c r="D551" s="265">
        <v>168</v>
      </c>
      <c r="E551" s="265">
        <v>955</v>
      </c>
      <c r="F551" s="265">
        <v>411</v>
      </c>
      <c r="G551" s="267">
        <v>-41</v>
      </c>
      <c r="H551" s="265">
        <v>85</v>
      </c>
    </row>
    <row r="552" spans="1:11">
      <c r="A552" s="318" t="s">
        <v>72</v>
      </c>
      <c r="B552" s="111"/>
      <c r="C552" s="111"/>
      <c r="D552" s="111"/>
      <c r="E552" s="101"/>
      <c r="F552" s="89"/>
      <c r="G552" s="112"/>
      <c r="H552" s="89"/>
    </row>
    <row r="553" spans="1:11">
      <c r="A553" s="277" t="s">
        <v>215</v>
      </c>
      <c r="B553" s="111"/>
      <c r="C553" s="111"/>
      <c r="D553" s="111"/>
      <c r="E553" s="101"/>
      <c r="F553" s="89"/>
      <c r="G553" s="112"/>
      <c r="H553" s="89"/>
    </row>
    <row r="554" spans="1:11">
      <c r="A554" s="354" t="s">
        <v>214</v>
      </c>
      <c r="B554" s="111"/>
      <c r="C554" s="111"/>
      <c r="D554" s="111"/>
      <c r="E554" s="101"/>
      <c r="F554" s="89"/>
      <c r="G554" s="112"/>
      <c r="H554" s="89"/>
    </row>
    <row r="555" spans="1:11">
      <c r="A555" s="317" t="s">
        <v>213</v>
      </c>
      <c r="B555" s="113"/>
      <c r="C555" s="113"/>
      <c r="D555" s="113"/>
      <c r="E555" s="89"/>
      <c r="F555" s="89"/>
      <c r="G555" s="89"/>
      <c r="H555" s="89"/>
    </row>
    <row r="557" spans="1:11">
      <c r="A557" s="279" t="s">
        <v>223</v>
      </c>
      <c r="B557" s="280"/>
      <c r="C557" s="89"/>
      <c r="D557" s="89"/>
      <c r="E557" s="89"/>
      <c r="F557" s="89"/>
      <c r="G557" s="89"/>
      <c r="H557" s="89"/>
    </row>
    <row r="558" spans="1:11">
      <c r="A558" s="25" t="s">
        <v>71</v>
      </c>
      <c r="B558" s="113"/>
      <c r="C558" s="89"/>
      <c r="D558" s="89"/>
      <c r="E558" s="89"/>
      <c r="F558" s="89"/>
      <c r="G558" s="89"/>
      <c r="H558" s="89"/>
    </row>
    <row r="559" spans="1:11" ht="63.75">
      <c r="A559" s="246" t="s">
        <v>69</v>
      </c>
      <c r="B559" s="319" t="s">
        <v>221</v>
      </c>
      <c r="C559" s="247" t="s">
        <v>220</v>
      </c>
      <c r="D559" s="247" t="s">
        <v>75</v>
      </c>
      <c r="E559" s="247" t="s">
        <v>74</v>
      </c>
      <c r="F559" s="247" t="s">
        <v>219</v>
      </c>
      <c r="G559" s="248" t="s">
        <v>218</v>
      </c>
      <c r="H559" s="247" t="s">
        <v>217</v>
      </c>
    </row>
    <row r="560" spans="1:11">
      <c r="A560" s="315">
        <v>1995</v>
      </c>
      <c r="B560" s="91">
        <v>106579</v>
      </c>
      <c r="C560" s="91">
        <v>1683.4</v>
      </c>
      <c r="D560" s="91">
        <v>8742.2999999999993</v>
      </c>
      <c r="E560" s="91">
        <v>518.79999999999995</v>
      </c>
      <c r="F560" s="91">
        <v>95423.1</v>
      </c>
      <c r="G560" s="114">
        <v>211.4</v>
      </c>
      <c r="H560" s="233" t="s">
        <v>2</v>
      </c>
      <c r="K560" s="3"/>
    </row>
    <row r="561" spans="1:8">
      <c r="A561" s="315">
        <v>1996</v>
      </c>
      <c r="B561" s="94">
        <v>108390.20000000001</v>
      </c>
      <c r="C561" s="94">
        <v>367.7</v>
      </c>
      <c r="D561" s="94">
        <v>12902.9</v>
      </c>
      <c r="E561" s="94">
        <v>0</v>
      </c>
      <c r="F561" s="94">
        <v>94565.6</v>
      </c>
      <c r="G561" s="94">
        <v>554</v>
      </c>
      <c r="H561" s="222" t="s">
        <v>2</v>
      </c>
    </row>
    <row r="562" spans="1:8">
      <c r="A562" s="315">
        <v>1997</v>
      </c>
      <c r="B562" s="94">
        <v>117459.2</v>
      </c>
      <c r="C562" s="94">
        <v>524.79999999999995</v>
      </c>
      <c r="D562" s="94">
        <v>12690.8</v>
      </c>
      <c r="E562" s="94">
        <v>0</v>
      </c>
      <c r="F562" s="94">
        <v>103989.8</v>
      </c>
      <c r="G562" s="94">
        <v>253.8</v>
      </c>
      <c r="H562" s="222" t="s">
        <v>2</v>
      </c>
    </row>
    <row r="563" spans="1:8">
      <c r="A563" s="315">
        <v>1998</v>
      </c>
      <c r="B563" s="94">
        <v>166208.90000000002</v>
      </c>
      <c r="C563" s="94">
        <v>5326.8</v>
      </c>
      <c r="D563" s="94">
        <v>9154.6</v>
      </c>
      <c r="E563" s="94">
        <v>20131.099999999999</v>
      </c>
      <c r="F563" s="94">
        <v>130951.2</v>
      </c>
      <c r="G563" s="94">
        <v>645.20000000000005</v>
      </c>
      <c r="H563" s="222" t="s">
        <v>2</v>
      </c>
    </row>
    <row r="564" spans="1:8">
      <c r="A564" s="315">
        <v>1999</v>
      </c>
      <c r="B564" s="94">
        <v>198268.59500000003</v>
      </c>
      <c r="C564" s="94">
        <v>1125.5999999999999</v>
      </c>
      <c r="D564" s="94">
        <v>14700.5</v>
      </c>
      <c r="E564" s="94">
        <v>56392.800000000003</v>
      </c>
      <c r="F564" s="94">
        <v>123211</v>
      </c>
      <c r="G564" s="94">
        <v>2838.6950000000002</v>
      </c>
      <c r="H564" s="115">
        <v>0</v>
      </c>
    </row>
    <row r="565" spans="1:8">
      <c r="A565" s="315">
        <v>2000</v>
      </c>
      <c r="B565" s="94">
        <v>172881.50300000003</v>
      </c>
      <c r="C565" s="94">
        <v>3426.9</v>
      </c>
      <c r="D565" s="94">
        <v>13769.3</v>
      </c>
      <c r="E565" s="94">
        <v>51537.599999999999</v>
      </c>
      <c r="F565" s="94">
        <v>97092.1</v>
      </c>
      <c r="G565" s="94">
        <v>7055.6030000000001</v>
      </c>
      <c r="H565" s="115">
        <v>0</v>
      </c>
    </row>
    <row r="566" spans="1:8">
      <c r="A566" s="315">
        <v>2001</v>
      </c>
      <c r="B566" s="94">
        <v>94694.122000000003</v>
      </c>
      <c r="C566" s="94">
        <v>3284.6</v>
      </c>
      <c r="D566" s="94">
        <v>23538.1</v>
      </c>
      <c r="E566" s="94">
        <v>13566.2</v>
      </c>
      <c r="F566" s="94">
        <v>43706.3</v>
      </c>
      <c r="G566" s="94">
        <v>10460.43</v>
      </c>
      <c r="H566" s="116">
        <v>138.49199999999999</v>
      </c>
    </row>
    <row r="567" spans="1:8">
      <c r="A567" s="315">
        <v>2002</v>
      </c>
      <c r="B567" s="94">
        <v>112296.59699999999</v>
      </c>
      <c r="C567" s="94">
        <v>35651.599999999999</v>
      </c>
      <c r="D567" s="94">
        <v>19841.3</v>
      </c>
      <c r="E567" s="94">
        <v>23164.1</v>
      </c>
      <c r="F567" s="94">
        <v>18855.8</v>
      </c>
      <c r="G567" s="94">
        <v>14615.195</v>
      </c>
      <c r="H567" s="116">
        <v>168.602</v>
      </c>
    </row>
    <row r="568" spans="1:8">
      <c r="A568" s="315">
        <v>2003</v>
      </c>
      <c r="B568" s="94">
        <v>192079.47699999998</v>
      </c>
      <c r="C568" s="94">
        <v>45037.1</v>
      </c>
      <c r="D568" s="94">
        <v>21376.1</v>
      </c>
      <c r="E568" s="94">
        <v>69842.2</v>
      </c>
      <c r="F568" s="94">
        <v>35051.5</v>
      </c>
      <c r="G568" s="94">
        <v>20065.716</v>
      </c>
      <c r="H568" s="116">
        <v>706.86099999999999</v>
      </c>
    </row>
    <row r="569" spans="1:8">
      <c r="A569" s="315">
        <v>2004</v>
      </c>
      <c r="B569" s="94">
        <v>275560.25199999998</v>
      </c>
      <c r="C569" s="94">
        <v>53707.4</v>
      </c>
      <c r="D569" s="94">
        <v>28214.2</v>
      </c>
      <c r="E569" s="94">
        <v>129284.9</v>
      </c>
      <c r="F569" s="94">
        <v>36189.800000000003</v>
      </c>
      <c r="G569" s="94">
        <v>28157.264999999999</v>
      </c>
      <c r="H569" s="116">
        <v>6.6870000000000003</v>
      </c>
    </row>
    <row r="570" spans="1:8">
      <c r="A570" s="315">
        <v>2005</v>
      </c>
      <c r="B570" s="94">
        <v>293298.484</v>
      </c>
      <c r="C570" s="94">
        <v>48646.966999999997</v>
      </c>
      <c r="D570" s="94">
        <v>34120.258999999998</v>
      </c>
      <c r="E570" s="94">
        <v>125750.758</v>
      </c>
      <c r="F570" s="94">
        <v>47760.586000000003</v>
      </c>
      <c r="G570" s="94">
        <v>37019.913999999997</v>
      </c>
      <c r="H570" s="116">
        <v>0</v>
      </c>
    </row>
    <row r="571" spans="1:8">
      <c r="A571" s="315">
        <v>2006</v>
      </c>
      <c r="B571" s="94">
        <v>343956.12300000002</v>
      </c>
      <c r="C571" s="106">
        <v>84374.048999999999</v>
      </c>
      <c r="D571" s="106">
        <v>31124</v>
      </c>
      <c r="E571" s="106">
        <v>129731</v>
      </c>
      <c r="F571" s="106">
        <v>59702</v>
      </c>
      <c r="G571" s="106">
        <v>38832.008999999998</v>
      </c>
      <c r="H571" s="116">
        <v>193.065</v>
      </c>
    </row>
    <row r="572" spans="1:8">
      <c r="A572" s="315">
        <v>2007</v>
      </c>
      <c r="B572" s="94">
        <v>448798</v>
      </c>
      <c r="C572" s="94">
        <v>73651.179000000004</v>
      </c>
      <c r="D572" s="94">
        <v>58019.548000000003</v>
      </c>
      <c r="E572" s="94">
        <v>158001.147</v>
      </c>
      <c r="F572" s="94">
        <v>110866.197</v>
      </c>
      <c r="G572" s="94">
        <v>47346.493000000002</v>
      </c>
      <c r="H572" s="95">
        <v>914</v>
      </c>
    </row>
    <row r="573" spans="1:8">
      <c r="A573" s="315">
        <v>2008</v>
      </c>
      <c r="B573" s="94">
        <v>614155.62600000005</v>
      </c>
      <c r="C573" s="94">
        <v>97841.495999999999</v>
      </c>
      <c r="D573" s="94">
        <v>61300.152999999998</v>
      </c>
      <c r="E573" s="94">
        <v>242928.228</v>
      </c>
      <c r="F573" s="94">
        <v>132306.834</v>
      </c>
      <c r="G573" s="94">
        <v>79691.914999999994</v>
      </c>
      <c r="H573" s="95">
        <v>87</v>
      </c>
    </row>
    <row r="574" spans="1:8">
      <c r="A574" s="315">
        <v>2009</v>
      </c>
      <c r="B574" s="94">
        <v>447496.52899999998</v>
      </c>
      <c r="C574" s="94">
        <v>107913.068</v>
      </c>
      <c r="D574" s="94">
        <v>37666.777999999998</v>
      </c>
      <c r="E574" s="94">
        <v>107554.21400000001</v>
      </c>
      <c r="F574" s="94">
        <v>143326.217</v>
      </c>
      <c r="G574" s="94">
        <v>51036.252</v>
      </c>
      <c r="H574" s="95">
        <v>0</v>
      </c>
    </row>
    <row r="575" spans="1:8">
      <c r="A575" s="315">
        <v>2010</v>
      </c>
      <c r="B575" s="103">
        <v>561997.4709999999</v>
      </c>
      <c r="C575" s="99">
        <v>112270.416</v>
      </c>
      <c r="D575" s="99">
        <v>60009.156999999999</v>
      </c>
      <c r="E575" s="99">
        <v>154475.179</v>
      </c>
      <c r="F575" s="99">
        <v>181108.196</v>
      </c>
      <c r="G575" s="99">
        <v>53929.347000000002</v>
      </c>
      <c r="H575" s="100">
        <v>205.17599999999999</v>
      </c>
    </row>
    <row r="576" spans="1:8">
      <c r="A576" s="359" t="s">
        <v>216</v>
      </c>
      <c r="B576" s="359"/>
      <c r="C576" s="359"/>
      <c r="D576" s="359"/>
      <c r="E576" s="359"/>
      <c r="F576" s="359"/>
      <c r="G576" s="359"/>
      <c r="H576" s="359"/>
    </row>
    <row r="577" spans="1:9">
      <c r="A577" s="315"/>
      <c r="B577" s="268">
        <v>427</v>
      </c>
      <c r="C577" s="268">
        <v>6571</v>
      </c>
      <c r="D577" s="268">
        <v>586</v>
      </c>
      <c r="E577" s="268">
        <v>29664</v>
      </c>
      <c r="F577" s="268">
        <v>90</v>
      </c>
      <c r="G577" s="268">
        <v>25459</v>
      </c>
      <c r="H577" s="268" t="s">
        <v>1</v>
      </c>
    </row>
    <row r="578" spans="1:9">
      <c r="A578" s="318" t="s">
        <v>72</v>
      </c>
      <c r="B578" s="113"/>
      <c r="C578" s="113"/>
      <c r="D578" s="113"/>
      <c r="E578" s="113"/>
      <c r="F578" s="89"/>
      <c r="G578" s="89"/>
      <c r="H578" s="89"/>
    </row>
    <row r="579" spans="1:9">
      <c r="A579" s="277" t="s">
        <v>215</v>
      </c>
      <c r="B579" s="113"/>
      <c r="C579" s="113"/>
      <c r="D579" s="113"/>
      <c r="E579" s="113"/>
      <c r="F579" s="89"/>
      <c r="G579" s="89"/>
      <c r="H579" s="89"/>
    </row>
    <row r="580" spans="1:9">
      <c r="A580" s="354" t="s">
        <v>214</v>
      </c>
      <c r="B580" s="113"/>
      <c r="C580" s="113"/>
      <c r="D580" s="113"/>
      <c r="E580" s="113"/>
      <c r="F580" s="89"/>
      <c r="G580" s="89"/>
      <c r="H580" s="89"/>
    </row>
    <row r="581" spans="1:9">
      <c r="A581" s="111"/>
      <c r="B581" s="113"/>
      <c r="C581" s="113"/>
      <c r="D581" s="113"/>
      <c r="E581" s="113"/>
      <c r="F581" s="89"/>
      <c r="G581" s="89"/>
      <c r="H581" s="89"/>
    </row>
    <row r="582" spans="1:9">
      <c r="A582" s="317" t="s">
        <v>213</v>
      </c>
      <c r="I582" s="89"/>
    </row>
    <row r="583" spans="1:9">
      <c r="A583" s="279" t="s">
        <v>222</v>
      </c>
      <c r="B583" s="89"/>
      <c r="C583" s="89"/>
      <c r="D583" s="89"/>
      <c r="E583" s="89"/>
      <c r="F583" s="89"/>
      <c r="G583" s="89"/>
      <c r="H583" s="89"/>
      <c r="I583" s="117"/>
    </row>
    <row r="584" spans="1:9">
      <c r="A584" s="25" t="s">
        <v>71</v>
      </c>
      <c r="B584" s="89"/>
      <c r="C584" s="89"/>
      <c r="D584" s="89"/>
      <c r="E584" s="89"/>
      <c r="F584" s="89"/>
      <c r="G584" s="89"/>
      <c r="H584" s="89"/>
      <c r="I584" s="89"/>
    </row>
    <row r="585" spans="1:9" ht="79.5" customHeight="1">
      <c r="A585" s="246" t="s">
        <v>69</v>
      </c>
      <c r="B585" s="319" t="s">
        <v>221</v>
      </c>
      <c r="C585" s="247" t="s">
        <v>220</v>
      </c>
      <c r="D585" s="247" t="s">
        <v>75</v>
      </c>
      <c r="E585" s="247" t="s">
        <v>74</v>
      </c>
      <c r="F585" s="247" t="s">
        <v>219</v>
      </c>
      <c r="G585" s="248" t="s">
        <v>218</v>
      </c>
      <c r="H585" s="247" t="s">
        <v>217</v>
      </c>
      <c r="I585" s="89"/>
    </row>
    <row r="586" spans="1:9">
      <c r="A586" s="315">
        <v>1995</v>
      </c>
      <c r="B586" s="94">
        <v>61018.8</v>
      </c>
      <c r="C586" s="94">
        <v>25291.599999999999</v>
      </c>
      <c r="D586" s="94">
        <v>1474.1</v>
      </c>
      <c r="E586" s="94">
        <v>1551.5</v>
      </c>
      <c r="F586" s="94">
        <v>5155.2</v>
      </c>
      <c r="G586" s="94">
        <v>189.24299999999999</v>
      </c>
      <c r="H586" s="92">
        <v>87.703000000000003</v>
      </c>
      <c r="I586" s="89"/>
    </row>
    <row r="587" spans="1:9">
      <c r="A587" s="315">
        <v>1996</v>
      </c>
      <c r="B587" s="94">
        <v>48225.2</v>
      </c>
      <c r="C587" s="94">
        <v>18014.900000000001</v>
      </c>
      <c r="D587" s="94">
        <v>1297.8</v>
      </c>
      <c r="E587" s="94">
        <v>11.8</v>
      </c>
      <c r="F587" s="94">
        <v>2157.6</v>
      </c>
      <c r="G587" s="94">
        <v>322.42200000000003</v>
      </c>
      <c r="H587" s="95" t="s">
        <v>3</v>
      </c>
      <c r="I587" s="89"/>
    </row>
    <row r="588" spans="1:9">
      <c r="A588" s="315">
        <v>1997</v>
      </c>
      <c r="B588" s="94">
        <v>46097.5</v>
      </c>
      <c r="C588" s="94">
        <v>17211</v>
      </c>
      <c r="D588" s="94">
        <v>999.7</v>
      </c>
      <c r="E588" s="94">
        <v>94</v>
      </c>
      <c r="F588" s="94">
        <v>1412.9</v>
      </c>
      <c r="G588" s="94">
        <v>9630.4390000000003</v>
      </c>
      <c r="H588" s="95">
        <v>3.12</v>
      </c>
      <c r="I588" s="89"/>
    </row>
    <row r="589" spans="1:9">
      <c r="A589" s="315">
        <v>1998</v>
      </c>
      <c r="B589" s="94">
        <v>26387.599999999999</v>
      </c>
      <c r="C589" s="94">
        <v>3235.6</v>
      </c>
      <c r="D589" s="94">
        <v>3322.9</v>
      </c>
      <c r="E589" s="94">
        <v>1593.4</v>
      </c>
      <c r="F589" s="94">
        <v>1646.8</v>
      </c>
      <c r="G589" s="94">
        <v>347.55099999999999</v>
      </c>
      <c r="H589" s="95">
        <v>81.069999999999993</v>
      </c>
      <c r="I589" s="89"/>
    </row>
    <row r="590" spans="1:9">
      <c r="A590" s="315">
        <v>1999</v>
      </c>
      <c r="B590" s="94">
        <v>10031.567999999999</v>
      </c>
      <c r="C590" s="94">
        <v>526</v>
      </c>
      <c r="D590" s="94">
        <v>1646</v>
      </c>
      <c r="E590" s="94">
        <v>2337.5</v>
      </c>
      <c r="F590" s="94">
        <v>5249</v>
      </c>
      <c r="G590" s="94">
        <v>40.427</v>
      </c>
      <c r="H590" s="95">
        <v>232.64099999999999</v>
      </c>
      <c r="I590" s="89"/>
    </row>
    <row r="591" spans="1:9">
      <c r="A591" s="315">
        <v>2000</v>
      </c>
      <c r="B591" s="94">
        <v>17150.588</v>
      </c>
      <c r="C591" s="94">
        <v>2265.3000000000002</v>
      </c>
      <c r="D591" s="94">
        <v>5926.4</v>
      </c>
      <c r="E591" s="94">
        <v>1792.6</v>
      </c>
      <c r="F591" s="94">
        <v>6296.6</v>
      </c>
      <c r="G591" s="94">
        <v>869.68799999999999</v>
      </c>
      <c r="H591" s="95">
        <v>0</v>
      </c>
      <c r="I591" s="89"/>
    </row>
    <row r="592" spans="1:9">
      <c r="A592" s="315">
        <v>2001</v>
      </c>
      <c r="B592" s="94">
        <v>12755.126</v>
      </c>
      <c r="C592" s="94">
        <v>3622.4</v>
      </c>
      <c r="D592" s="94">
        <v>3841.8</v>
      </c>
      <c r="E592" s="94">
        <v>43.8</v>
      </c>
      <c r="F592" s="94">
        <v>3856.1</v>
      </c>
      <c r="G592" s="94">
        <v>970.74599999999998</v>
      </c>
      <c r="H592" s="95">
        <v>420.28</v>
      </c>
      <c r="I592" s="89"/>
    </row>
    <row r="593" spans="1:11">
      <c r="A593" s="315">
        <v>2002</v>
      </c>
      <c r="B593" s="106">
        <v>17263.936000000002</v>
      </c>
      <c r="C593" s="106">
        <v>8039.1</v>
      </c>
      <c r="D593" s="106">
        <v>3227.4</v>
      </c>
      <c r="E593" s="106">
        <v>327.9</v>
      </c>
      <c r="F593" s="106">
        <v>4704.5</v>
      </c>
      <c r="G593" s="106">
        <v>687.44100000000003</v>
      </c>
      <c r="H593" s="107">
        <v>277.59500000000003</v>
      </c>
      <c r="I593" s="89"/>
    </row>
    <row r="594" spans="1:11">
      <c r="A594" s="315">
        <v>2003</v>
      </c>
      <c r="B594" s="94">
        <v>24843.136999999995</v>
      </c>
      <c r="C594" s="94">
        <v>10970.8</v>
      </c>
      <c r="D594" s="94">
        <v>3713.4</v>
      </c>
      <c r="E594" s="94">
        <v>382.3</v>
      </c>
      <c r="F594" s="94">
        <v>8826.2999999999993</v>
      </c>
      <c r="G594" s="94">
        <v>792.82500000000005</v>
      </c>
      <c r="H594" s="95">
        <v>157.512</v>
      </c>
      <c r="I594" s="118"/>
    </row>
    <row r="595" spans="1:11">
      <c r="A595" s="315">
        <v>2004</v>
      </c>
      <c r="B595" s="94">
        <v>26538.045999999998</v>
      </c>
      <c r="C595" s="94">
        <v>11525.2</v>
      </c>
      <c r="D595" s="94">
        <v>5356.8</v>
      </c>
      <c r="E595" s="94">
        <v>323.2</v>
      </c>
      <c r="F595" s="94">
        <v>7053.9</v>
      </c>
      <c r="G595" s="94">
        <v>1947.7929999999999</v>
      </c>
      <c r="H595" s="95">
        <v>331.15300000000002</v>
      </c>
      <c r="I595" s="118"/>
    </row>
    <row r="596" spans="1:11">
      <c r="A596" s="315">
        <v>2005</v>
      </c>
      <c r="B596" s="94">
        <v>163206.21599999999</v>
      </c>
      <c r="C596" s="94">
        <v>37678.553</v>
      </c>
      <c r="D596" s="94">
        <v>45011.561000000002</v>
      </c>
      <c r="E596" s="94">
        <v>27766.47</v>
      </c>
      <c r="F596" s="94">
        <v>50854.677000000003</v>
      </c>
      <c r="G596" s="94">
        <v>682</v>
      </c>
      <c r="H596" s="95">
        <v>1212.9549999999999</v>
      </c>
      <c r="I596" s="118"/>
    </row>
    <row r="597" spans="1:11">
      <c r="A597" s="315">
        <v>2006</v>
      </c>
      <c r="B597" s="94">
        <v>94308.373999999996</v>
      </c>
      <c r="C597" s="94">
        <v>43388</v>
      </c>
      <c r="D597" s="94">
        <v>29816</v>
      </c>
      <c r="E597" s="94">
        <v>755</v>
      </c>
      <c r="F597" s="94">
        <v>18000.401999999998</v>
      </c>
      <c r="G597" s="94">
        <v>1335</v>
      </c>
      <c r="H597" s="95">
        <v>1013.972</v>
      </c>
      <c r="I597" s="118"/>
    </row>
    <row r="598" spans="1:11">
      <c r="A598" s="315">
        <v>2007</v>
      </c>
      <c r="B598" s="94">
        <v>130883.197</v>
      </c>
      <c r="C598" s="94">
        <v>47134</v>
      </c>
      <c r="D598" s="94">
        <v>55903</v>
      </c>
      <c r="E598" s="94">
        <v>4288</v>
      </c>
      <c r="F598" s="94">
        <v>22710</v>
      </c>
      <c r="G598" s="94">
        <v>474</v>
      </c>
      <c r="H598" s="95">
        <v>374.197</v>
      </c>
      <c r="I598" s="98"/>
    </row>
    <row r="599" spans="1:11">
      <c r="A599" s="315">
        <v>2008</v>
      </c>
      <c r="B599" s="94">
        <v>131841.88800000001</v>
      </c>
      <c r="C599" s="94">
        <v>40855</v>
      </c>
      <c r="D599" s="94">
        <v>55238</v>
      </c>
      <c r="E599" s="94">
        <v>3521</v>
      </c>
      <c r="F599" s="94">
        <v>31853.105</v>
      </c>
      <c r="G599" s="94">
        <v>202</v>
      </c>
      <c r="H599" s="95">
        <v>172.78299999999999</v>
      </c>
      <c r="I599" s="89"/>
      <c r="K599" s="94"/>
    </row>
    <row r="600" spans="1:11">
      <c r="A600" s="315">
        <v>2009</v>
      </c>
      <c r="B600" s="94">
        <v>91690.708000000013</v>
      </c>
      <c r="C600" s="94">
        <v>32854.101000000002</v>
      </c>
      <c r="D600" s="94">
        <v>18964.870999999999</v>
      </c>
      <c r="E600" s="94">
        <v>9655.2260000000006</v>
      </c>
      <c r="F600" s="94">
        <v>29003.865000000002</v>
      </c>
      <c r="G600" s="94">
        <v>948.39800000000002</v>
      </c>
      <c r="H600" s="95">
        <v>264.24700000000001</v>
      </c>
      <c r="I600" s="89"/>
    </row>
    <row r="601" spans="1:11">
      <c r="A601" s="315">
        <v>2010</v>
      </c>
      <c r="B601" s="240">
        <v>115901</v>
      </c>
      <c r="C601" s="241">
        <v>20673.280999999999</v>
      </c>
      <c r="D601" s="241">
        <v>64976.737000000001</v>
      </c>
      <c r="E601" s="241">
        <v>1106.066</v>
      </c>
      <c r="F601" s="241">
        <v>28415.857</v>
      </c>
      <c r="G601" s="241">
        <v>630</v>
      </c>
      <c r="H601" s="242">
        <v>98.251000000000005</v>
      </c>
      <c r="I601" s="89"/>
    </row>
    <row r="602" spans="1:11">
      <c r="A602" s="359" t="s">
        <v>216</v>
      </c>
      <c r="B602" s="359"/>
      <c r="C602" s="359"/>
      <c r="D602" s="359"/>
      <c r="E602" s="359"/>
      <c r="F602" s="359"/>
      <c r="G602" s="359"/>
      <c r="H602" s="359"/>
      <c r="I602" s="89"/>
    </row>
    <row r="603" spans="1:11">
      <c r="A603" s="315"/>
      <c r="B603" s="264">
        <v>90</v>
      </c>
      <c r="C603" s="267">
        <v>-18</v>
      </c>
      <c r="D603" s="264">
        <v>4308</v>
      </c>
      <c r="E603" s="267">
        <v>-29</v>
      </c>
      <c r="F603" s="264">
        <v>451</v>
      </c>
      <c r="G603" s="264">
        <v>233</v>
      </c>
      <c r="H603" s="264">
        <v>11</v>
      </c>
      <c r="I603" s="89"/>
    </row>
    <row r="604" spans="1:11">
      <c r="A604" s="318" t="s">
        <v>72</v>
      </c>
      <c r="B604" s="113"/>
      <c r="C604" s="113"/>
      <c r="D604" s="113"/>
      <c r="E604" s="89"/>
      <c r="F604" s="89"/>
      <c r="G604" s="89"/>
      <c r="H604" s="89"/>
      <c r="I604" s="89"/>
    </row>
    <row r="605" spans="1:11">
      <c r="A605" s="277" t="s">
        <v>215</v>
      </c>
      <c r="B605" s="113"/>
      <c r="C605" s="113"/>
      <c r="D605" s="113"/>
      <c r="E605" s="89"/>
      <c r="F605" s="89"/>
      <c r="G605" s="89"/>
      <c r="H605" s="89"/>
      <c r="I605" s="89"/>
    </row>
    <row r="606" spans="1:11">
      <c r="A606" s="354" t="s">
        <v>214</v>
      </c>
      <c r="B606" s="113"/>
      <c r="C606" s="113"/>
      <c r="D606" s="113"/>
      <c r="E606" s="119"/>
      <c r="F606" s="89"/>
      <c r="G606" s="89"/>
      <c r="H606" s="89"/>
    </row>
    <row r="607" spans="1:11">
      <c r="A607" s="317"/>
      <c r="B607" s="113"/>
      <c r="C607" s="113"/>
      <c r="D607" s="113"/>
      <c r="E607" s="119"/>
      <c r="F607" s="89"/>
      <c r="G607" s="89"/>
      <c r="H607" s="89"/>
    </row>
    <row r="608" spans="1:11">
      <c r="A608" s="317" t="s">
        <v>213</v>
      </c>
      <c r="B608" s="113"/>
      <c r="C608" s="113"/>
      <c r="D608" s="113"/>
      <c r="E608" s="112"/>
      <c r="F608" s="89"/>
      <c r="G608" s="89"/>
      <c r="H608" s="89"/>
    </row>
  </sheetData>
  <protectedRanges>
    <protectedRange sqref="C545:G545" name="all"/>
    <protectedRange sqref="C571:F571" name="all_1"/>
    <protectedRange sqref="C597:G597" name="all_2_1"/>
  </protectedRanges>
  <mergeCells count="27">
    <mergeCell ref="B5:H5"/>
    <mergeCell ref="B8:H8"/>
    <mergeCell ref="B9:H9"/>
    <mergeCell ref="A149:D149"/>
    <mergeCell ref="A165:H165"/>
    <mergeCell ref="A25:A26"/>
    <mergeCell ref="B25:C25"/>
    <mergeCell ref="D25:E25"/>
    <mergeCell ref="F25:G25"/>
    <mergeCell ref="A67:G67"/>
    <mergeCell ref="A74:E74"/>
    <mergeCell ref="A392:C392"/>
    <mergeCell ref="A101:D101"/>
    <mergeCell ref="A112:H112"/>
    <mergeCell ref="A439:E439"/>
    <mergeCell ref="A347:E347"/>
    <mergeCell ref="A218:G218"/>
    <mergeCell ref="A254:E254"/>
    <mergeCell ref="A298:E298"/>
    <mergeCell ref="B202:D202"/>
    <mergeCell ref="A351:E351"/>
    <mergeCell ref="A576:H576"/>
    <mergeCell ref="A602:H602"/>
    <mergeCell ref="A431:C431"/>
    <mergeCell ref="A472:E472"/>
    <mergeCell ref="A517:D517"/>
    <mergeCell ref="A550:H550"/>
  </mergeCells>
  <printOptions gridLines="1"/>
  <pageMargins left="0.70866141732283472" right="0.70866141732283472" top="0.74803149606299213" bottom="0.74803149606299213" header="0.31496062992125984" footer="0.31496062992125984"/>
  <pageSetup paperSize="9" scale="86" orientation="portrait" r:id="rId1"/>
  <rowBreaks count="15" manualBreakCount="15">
    <brk id="22" max="7" man="1"/>
    <brk id="73" max="7" man="1"/>
    <brk id="111" max="7" man="1"/>
    <brk id="164" max="7" man="1"/>
    <brk id="217" max="7" man="1"/>
    <brk id="263" max="7" man="1"/>
    <brk id="312" max="7" man="1"/>
    <brk id="352" max="7" man="1"/>
    <brk id="403" max="7" man="1"/>
    <brk id="440" max="7" man="1"/>
    <brk id="485" max="7" man="1"/>
    <brk id="530" max="7" man="1"/>
    <brk id="556" max="7" man="1"/>
    <brk id="582" max="7" man="1"/>
    <brk id="609"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577"/>
  <sheetViews>
    <sheetView rightToLeft="1" workbookViewId="0">
      <selection activeCell="J16" sqref="J16"/>
    </sheetView>
  </sheetViews>
  <sheetFormatPr defaultRowHeight="15"/>
  <cols>
    <col min="1" max="1" width="9" style="904" customWidth="1"/>
    <col min="2" max="2" width="14.140625" style="904" customWidth="1"/>
    <col min="3" max="3" width="13" style="904" customWidth="1"/>
    <col min="4" max="4" width="11.28515625" style="904" customWidth="1"/>
    <col min="5" max="5" width="10.42578125" style="904" customWidth="1"/>
    <col min="6" max="6" width="12.5703125" style="904" customWidth="1"/>
    <col min="7" max="7" width="12" style="904" customWidth="1"/>
    <col min="8" max="8" width="11.140625" style="904" customWidth="1"/>
    <col min="9" max="9" width="9.140625" style="904"/>
    <col min="10" max="10" width="18.5703125" style="904" customWidth="1"/>
    <col min="11" max="12" width="11.7109375" style="904" customWidth="1"/>
    <col min="13" max="13" width="11.28515625" style="904" customWidth="1"/>
    <col min="14" max="14" width="11.85546875" style="904" customWidth="1"/>
    <col min="15" max="257" width="9.140625" style="904"/>
    <col min="258" max="259" width="11" style="904" customWidth="1"/>
    <col min="260" max="260" width="11.140625" style="904" customWidth="1"/>
    <col min="261" max="261" width="12.42578125" style="904" customWidth="1"/>
    <col min="262" max="262" width="11.5703125" style="904" customWidth="1"/>
    <col min="263" max="263" width="12" style="904" customWidth="1"/>
    <col min="264" max="264" width="11.140625" style="904" customWidth="1"/>
    <col min="265" max="513" width="9.140625" style="904"/>
    <col min="514" max="515" width="11" style="904" customWidth="1"/>
    <col min="516" max="516" width="11.140625" style="904" customWidth="1"/>
    <col min="517" max="517" width="12.42578125" style="904" customWidth="1"/>
    <col min="518" max="518" width="11.5703125" style="904" customWidth="1"/>
    <col min="519" max="519" width="12" style="904" customWidth="1"/>
    <col min="520" max="520" width="11.140625" style="904" customWidth="1"/>
    <col min="521" max="769" width="9.140625" style="904"/>
    <col min="770" max="771" width="11" style="904" customWidth="1"/>
    <col min="772" max="772" width="11.140625" style="904" customWidth="1"/>
    <col min="773" max="773" width="12.42578125" style="904" customWidth="1"/>
    <col min="774" max="774" width="11.5703125" style="904" customWidth="1"/>
    <col min="775" max="775" width="12" style="904" customWidth="1"/>
    <col min="776" max="776" width="11.140625" style="904" customWidth="1"/>
    <col min="777" max="1025" width="9.140625" style="904"/>
    <col min="1026" max="1027" width="11" style="904" customWidth="1"/>
    <col min="1028" max="1028" width="11.140625" style="904" customWidth="1"/>
    <col min="1029" max="1029" width="12.42578125" style="904" customWidth="1"/>
    <col min="1030" max="1030" width="11.5703125" style="904" customWidth="1"/>
    <col min="1031" max="1031" width="12" style="904" customWidth="1"/>
    <col min="1032" max="1032" width="11.140625" style="904" customWidth="1"/>
    <col min="1033" max="1281" width="9.140625" style="904"/>
    <col min="1282" max="1283" width="11" style="904" customWidth="1"/>
    <col min="1284" max="1284" width="11.140625" style="904" customWidth="1"/>
    <col min="1285" max="1285" width="12.42578125" style="904" customWidth="1"/>
    <col min="1286" max="1286" width="11.5703125" style="904" customWidth="1"/>
    <col min="1287" max="1287" width="12" style="904" customWidth="1"/>
    <col min="1288" max="1288" width="11.140625" style="904" customWidth="1"/>
    <col min="1289" max="1537" width="9.140625" style="904"/>
    <col min="1538" max="1539" width="11" style="904" customWidth="1"/>
    <col min="1540" max="1540" width="11.140625" style="904" customWidth="1"/>
    <col min="1541" max="1541" width="12.42578125" style="904" customWidth="1"/>
    <col min="1542" max="1542" width="11.5703125" style="904" customWidth="1"/>
    <col min="1543" max="1543" width="12" style="904" customWidth="1"/>
    <col min="1544" max="1544" width="11.140625" style="904" customWidth="1"/>
    <col min="1545" max="1793" width="9.140625" style="904"/>
    <col min="1794" max="1795" width="11" style="904" customWidth="1"/>
    <col min="1796" max="1796" width="11.140625" style="904" customWidth="1"/>
    <col min="1797" max="1797" width="12.42578125" style="904" customWidth="1"/>
    <col min="1798" max="1798" width="11.5703125" style="904" customWidth="1"/>
    <col min="1799" max="1799" width="12" style="904" customWidth="1"/>
    <col min="1800" max="1800" width="11.140625" style="904" customWidth="1"/>
    <col min="1801" max="2049" width="9.140625" style="904"/>
    <col min="2050" max="2051" width="11" style="904" customWidth="1"/>
    <col min="2052" max="2052" width="11.140625" style="904" customWidth="1"/>
    <col min="2053" max="2053" width="12.42578125" style="904" customWidth="1"/>
    <col min="2054" max="2054" width="11.5703125" style="904" customWidth="1"/>
    <col min="2055" max="2055" width="12" style="904" customWidth="1"/>
    <col min="2056" max="2056" width="11.140625" style="904" customWidth="1"/>
    <col min="2057" max="2305" width="9.140625" style="904"/>
    <col min="2306" max="2307" width="11" style="904" customWidth="1"/>
    <col min="2308" max="2308" width="11.140625" style="904" customWidth="1"/>
    <col min="2309" max="2309" width="12.42578125" style="904" customWidth="1"/>
    <col min="2310" max="2310" width="11.5703125" style="904" customWidth="1"/>
    <col min="2311" max="2311" width="12" style="904" customWidth="1"/>
    <col min="2312" max="2312" width="11.140625" style="904" customWidth="1"/>
    <col min="2313" max="2561" width="9.140625" style="904"/>
    <col min="2562" max="2563" width="11" style="904" customWidth="1"/>
    <col min="2564" max="2564" width="11.140625" style="904" customWidth="1"/>
    <col min="2565" max="2565" width="12.42578125" style="904" customWidth="1"/>
    <col min="2566" max="2566" width="11.5703125" style="904" customWidth="1"/>
    <col min="2567" max="2567" width="12" style="904" customWidth="1"/>
    <col min="2568" max="2568" width="11.140625" style="904" customWidth="1"/>
    <col min="2569" max="2817" width="9.140625" style="904"/>
    <col min="2818" max="2819" width="11" style="904" customWidth="1"/>
    <col min="2820" max="2820" width="11.140625" style="904" customWidth="1"/>
    <col min="2821" max="2821" width="12.42578125" style="904" customWidth="1"/>
    <col min="2822" max="2822" width="11.5703125" style="904" customWidth="1"/>
    <col min="2823" max="2823" width="12" style="904" customWidth="1"/>
    <col min="2824" max="2824" width="11.140625" style="904" customWidth="1"/>
    <col min="2825" max="3073" width="9.140625" style="904"/>
    <col min="3074" max="3075" width="11" style="904" customWidth="1"/>
    <col min="3076" max="3076" width="11.140625" style="904" customWidth="1"/>
    <col min="3077" max="3077" width="12.42578125" style="904" customWidth="1"/>
    <col min="3078" max="3078" width="11.5703125" style="904" customWidth="1"/>
    <col min="3079" max="3079" width="12" style="904" customWidth="1"/>
    <col min="3080" max="3080" width="11.140625" style="904" customWidth="1"/>
    <col min="3081" max="3329" width="9.140625" style="904"/>
    <col min="3330" max="3331" width="11" style="904" customWidth="1"/>
    <col min="3332" max="3332" width="11.140625" style="904" customWidth="1"/>
    <col min="3333" max="3333" width="12.42578125" style="904" customWidth="1"/>
    <col min="3334" max="3334" width="11.5703125" style="904" customWidth="1"/>
    <col min="3335" max="3335" width="12" style="904" customWidth="1"/>
    <col min="3336" max="3336" width="11.140625" style="904" customWidth="1"/>
    <col min="3337" max="3585" width="9.140625" style="904"/>
    <col min="3586" max="3587" width="11" style="904" customWidth="1"/>
    <col min="3588" max="3588" width="11.140625" style="904" customWidth="1"/>
    <col min="3589" max="3589" width="12.42578125" style="904" customWidth="1"/>
    <col min="3590" max="3590" width="11.5703125" style="904" customWidth="1"/>
    <col min="3591" max="3591" width="12" style="904" customWidth="1"/>
    <col min="3592" max="3592" width="11.140625" style="904" customWidth="1"/>
    <col min="3593" max="3841" width="9.140625" style="904"/>
    <col min="3842" max="3843" width="11" style="904" customWidth="1"/>
    <col min="3844" max="3844" width="11.140625" style="904" customWidth="1"/>
    <col min="3845" max="3845" width="12.42578125" style="904" customWidth="1"/>
    <col min="3846" max="3846" width="11.5703125" style="904" customWidth="1"/>
    <col min="3847" max="3847" width="12" style="904" customWidth="1"/>
    <col min="3848" max="3848" width="11.140625" style="904" customWidth="1"/>
    <col min="3849" max="4097" width="9.140625" style="904"/>
    <col min="4098" max="4099" width="11" style="904" customWidth="1"/>
    <col min="4100" max="4100" width="11.140625" style="904" customWidth="1"/>
    <col min="4101" max="4101" width="12.42578125" style="904" customWidth="1"/>
    <col min="4102" max="4102" width="11.5703125" style="904" customWidth="1"/>
    <col min="4103" max="4103" width="12" style="904" customWidth="1"/>
    <col min="4104" max="4104" width="11.140625" style="904" customWidth="1"/>
    <col min="4105" max="4353" width="9.140625" style="904"/>
    <col min="4354" max="4355" width="11" style="904" customWidth="1"/>
    <col min="4356" max="4356" width="11.140625" style="904" customWidth="1"/>
    <col min="4357" max="4357" width="12.42578125" style="904" customWidth="1"/>
    <col min="4358" max="4358" width="11.5703125" style="904" customWidth="1"/>
    <col min="4359" max="4359" width="12" style="904" customWidth="1"/>
    <col min="4360" max="4360" width="11.140625" style="904" customWidth="1"/>
    <col min="4361" max="4609" width="9.140625" style="904"/>
    <col min="4610" max="4611" width="11" style="904" customWidth="1"/>
    <col min="4612" max="4612" width="11.140625" style="904" customWidth="1"/>
    <col min="4613" max="4613" width="12.42578125" style="904" customWidth="1"/>
    <col min="4614" max="4614" width="11.5703125" style="904" customWidth="1"/>
    <col min="4615" max="4615" width="12" style="904" customWidth="1"/>
    <col min="4616" max="4616" width="11.140625" style="904" customWidth="1"/>
    <col min="4617" max="4865" width="9.140625" style="904"/>
    <col min="4866" max="4867" width="11" style="904" customWidth="1"/>
    <col min="4868" max="4868" width="11.140625" style="904" customWidth="1"/>
    <col min="4869" max="4869" width="12.42578125" style="904" customWidth="1"/>
    <col min="4870" max="4870" width="11.5703125" style="904" customWidth="1"/>
    <col min="4871" max="4871" width="12" style="904" customWidth="1"/>
    <col min="4872" max="4872" width="11.140625" style="904" customWidth="1"/>
    <col min="4873" max="5121" width="9.140625" style="904"/>
    <col min="5122" max="5123" width="11" style="904" customWidth="1"/>
    <col min="5124" max="5124" width="11.140625" style="904" customWidth="1"/>
    <col min="5125" max="5125" width="12.42578125" style="904" customWidth="1"/>
    <col min="5126" max="5126" width="11.5703125" style="904" customWidth="1"/>
    <col min="5127" max="5127" width="12" style="904" customWidth="1"/>
    <col min="5128" max="5128" width="11.140625" style="904" customWidth="1"/>
    <col min="5129" max="5377" width="9.140625" style="904"/>
    <col min="5378" max="5379" width="11" style="904" customWidth="1"/>
    <col min="5380" max="5380" width="11.140625" style="904" customWidth="1"/>
    <col min="5381" max="5381" width="12.42578125" style="904" customWidth="1"/>
    <col min="5382" max="5382" width="11.5703125" style="904" customWidth="1"/>
    <col min="5383" max="5383" width="12" style="904" customWidth="1"/>
    <col min="5384" max="5384" width="11.140625" style="904" customWidth="1"/>
    <col min="5385" max="5633" width="9.140625" style="904"/>
    <col min="5634" max="5635" width="11" style="904" customWidth="1"/>
    <col min="5636" max="5636" width="11.140625" style="904" customWidth="1"/>
    <col min="5637" max="5637" width="12.42578125" style="904" customWidth="1"/>
    <col min="5638" max="5638" width="11.5703125" style="904" customWidth="1"/>
    <col min="5639" max="5639" width="12" style="904" customWidth="1"/>
    <col min="5640" max="5640" width="11.140625" style="904" customWidth="1"/>
    <col min="5641" max="5889" width="9.140625" style="904"/>
    <col min="5890" max="5891" width="11" style="904" customWidth="1"/>
    <col min="5892" max="5892" width="11.140625" style="904" customWidth="1"/>
    <col min="5893" max="5893" width="12.42578125" style="904" customWidth="1"/>
    <col min="5894" max="5894" width="11.5703125" style="904" customWidth="1"/>
    <col min="5895" max="5895" width="12" style="904" customWidth="1"/>
    <col min="5896" max="5896" width="11.140625" style="904" customWidth="1"/>
    <col min="5897" max="6145" width="9.140625" style="904"/>
    <col min="6146" max="6147" width="11" style="904" customWidth="1"/>
    <col min="6148" max="6148" width="11.140625" style="904" customWidth="1"/>
    <col min="6149" max="6149" width="12.42578125" style="904" customWidth="1"/>
    <col min="6150" max="6150" width="11.5703125" style="904" customWidth="1"/>
    <col min="6151" max="6151" width="12" style="904" customWidth="1"/>
    <col min="6152" max="6152" width="11.140625" style="904" customWidth="1"/>
    <col min="6153" max="6401" width="9.140625" style="904"/>
    <col min="6402" max="6403" width="11" style="904" customWidth="1"/>
    <col min="6404" max="6404" width="11.140625" style="904" customWidth="1"/>
    <col min="6405" max="6405" width="12.42578125" style="904" customWidth="1"/>
    <col min="6406" max="6406" width="11.5703125" style="904" customWidth="1"/>
    <col min="6407" max="6407" width="12" style="904" customWidth="1"/>
    <col min="6408" max="6408" width="11.140625" style="904" customWidth="1"/>
    <col min="6409" max="6657" width="9.140625" style="904"/>
    <col min="6658" max="6659" width="11" style="904" customWidth="1"/>
    <col min="6660" max="6660" width="11.140625" style="904" customWidth="1"/>
    <col min="6661" max="6661" width="12.42578125" style="904" customWidth="1"/>
    <col min="6662" max="6662" width="11.5703125" style="904" customWidth="1"/>
    <col min="6663" max="6663" width="12" style="904" customWidth="1"/>
    <col min="6664" max="6664" width="11.140625" style="904" customWidth="1"/>
    <col min="6665" max="6913" width="9.140625" style="904"/>
    <col min="6914" max="6915" width="11" style="904" customWidth="1"/>
    <col min="6916" max="6916" width="11.140625" style="904" customWidth="1"/>
    <col min="6917" max="6917" width="12.42578125" style="904" customWidth="1"/>
    <col min="6918" max="6918" width="11.5703125" style="904" customWidth="1"/>
    <col min="6919" max="6919" width="12" style="904" customWidth="1"/>
    <col min="6920" max="6920" width="11.140625" style="904" customWidth="1"/>
    <col min="6921" max="7169" width="9.140625" style="904"/>
    <col min="7170" max="7171" width="11" style="904" customWidth="1"/>
    <col min="7172" max="7172" width="11.140625" style="904" customWidth="1"/>
    <col min="7173" max="7173" width="12.42578125" style="904" customWidth="1"/>
    <col min="7174" max="7174" width="11.5703125" style="904" customWidth="1"/>
    <col min="7175" max="7175" width="12" style="904" customWidth="1"/>
    <col min="7176" max="7176" width="11.140625" style="904" customWidth="1"/>
    <col min="7177" max="7425" width="9.140625" style="904"/>
    <col min="7426" max="7427" width="11" style="904" customWidth="1"/>
    <col min="7428" max="7428" width="11.140625" style="904" customWidth="1"/>
    <col min="7429" max="7429" width="12.42578125" style="904" customWidth="1"/>
    <col min="7430" max="7430" width="11.5703125" style="904" customWidth="1"/>
    <col min="7431" max="7431" width="12" style="904" customWidth="1"/>
    <col min="7432" max="7432" width="11.140625" style="904" customWidth="1"/>
    <col min="7433" max="7681" width="9.140625" style="904"/>
    <col min="7682" max="7683" width="11" style="904" customWidth="1"/>
    <col min="7684" max="7684" width="11.140625" style="904" customWidth="1"/>
    <col min="7685" max="7685" width="12.42578125" style="904" customWidth="1"/>
    <col min="7686" max="7686" width="11.5703125" style="904" customWidth="1"/>
    <col min="7687" max="7687" width="12" style="904" customWidth="1"/>
    <col min="7688" max="7688" width="11.140625" style="904" customWidth="1"/>
    <col min="7689" max="7937" width="9.140625" style="904"/>
    <col min="7938" max="7939" width="11" style="904" customWidth="1"/>
    <col min="7940" max="7940" width="11.140625" style="904" customWidth="1"/>
    <col min="7941" max="7941" width="12.42578125" style="904" customWidth="1"/>
    <col min="7942" max="7942" width="11.5703125" style="904" customWidth="1"/>
    <col min="7943" max="7943" width="12" style="904" customWidth="1"/>
    <col min="7944" max="7944" width="11.140625" style="904" customWidth="1"/>
    <col min="7945" max="8193" width="9.140625" style="904"/>
    <col min="8194" max="8195" width="11" style="904" customWidth="1"/>
    <col min="8196" max="8196" width="11.140625" style="904" customWidth="1"/>
    <col min="8197" max="8197" width="12.42578125" style="904" customWidth="1"/>
    <col min="8198" max="8198" width="11.5703125" style="904" customWidth="1"/>
    <col min="8199" max="8199" width="12" style="904" customWidth="1"/>
    <col min="8200" max="8200" width="11.140625" style="904" customWidth="1"/>
    <col min="8201" max="8449" width="9.140625" style="904"/>
    <col min="8450" max="8451" width="11" style="904" customWidth="1"/>
    <col min="8452" max="8452" width="11.140625" style="904" customWidth="1"/>
    <col min="8453" max="8453" width="12.42578125" style="904" customWidth="1"/>
    <col min="8454" max="8454" width="11.5703125" style="904" customWidth="1"/>
    <col min="8455" max="8455" width="12" style="904" customWidth="1"/>
    <col min="8456" max="8456" width="11.140625" style="904" customWidth="1"/>
    <col min="8457" max="8705" width="9.140625" style="904"/>
    <col min="8706" max="8707" width="11" style="904" customWidth="1"/>
    <col min="8708" max="8708" width="11.140625" style="904" customWidth="1"/>
    <col min="8709" max="8709" width="12.42578125" style="904" customWidth="1"/>
    <col min="8710" max="8710" width="11.5703125" style="904" customWidth="1"/>
    <col min="8711" max="8711" width="12" style="904" customWidth="1"/>
    <col min="8712" max="8712" width="11.140625" style="904" customWidth="1"/>
    <col min="8713" max="8961" width="9.140625" style="904"/>
    <col min="8962" max="8963" width="11" style="904" customWidth="1"/>
    <col min="8964" max="8964" width="11.140625" style="904" customWidth="1"/>
    <col min="8965" max="8965" width="12.42578125" style="904" customWidth="1"/>
    <col min="8966" max="8966" width="11.5703125" style="904" customWidth="1"/>
    <col min="8967" max="8967" width="12" style="904" customWidth="1"/>
    <col min="8968" max="8968" width="11.140625" style="904" customWidth="1"/>
    <col min="8969" max="9217" width="9.140625" style="904"/>
    <col min="9218" max="9219" width="11" style="904" customWidth="1"/>
    <col min="9220" max="9220" width="11.140625" style="904" customWidth="1"/>
    <col min="9221" max="9221" width="12.42578125" style="904" customWidth="1"/>
    <col min="9222" max="9222" width="11.5703125" style="904" customWidth="1"/>
    <col min="9223" max="9223" width="12" style="904" customWidth="1"/>
    <col min="9224" max="9224" width="11.140625" style="904" customWidth="1"/>
    <col min="9225" max="9473" width="9.140625" style="904"/>
    <col min="9474" max="9475" width="11" style="904" customWidth="1"/>
    <col min="9476" max="9476" width="11.140625" style="904" customWidth="1"/>
    <col min="9477" max="9477" width="12.42578125" style="904" customWidth="1"/>
    <col min="9478" max="9478" width="11.5703125" style="904" customWidth="1"/>
    <col min="9479" max="9479" width="12" style="904" customWidth="1"/>
    <col min="9480" max="9480" width="11.140625" style="904" customWidth="1"/>
    <col min="9481" max="9729" width="9.140625" style="904"/>
    <col min="9730" max="9731" width="11" style="904" customWidth="1"/>
    <col min="9732" max="9732" width="11.140625" style="904" customWidth="1"/>
    <col min="9733" max="9733" width="12.42578125" style="904" customWidth="1"/>
    <col min="9734" max="9734" width="11.5703125" style="904" customWidth="1"/>
    <col min="9735" max="9735" width="12" style="904" customWidth="1"/>
    <col min="9736" max="9736" width="11.140625" style="904" customWidth="1"/>
    <col min="9737" max="9985" width="9.140625" style="904"/>
    <col min="9986" max="9987" width="11" style="904" customWidth="1"/>
    <col min="9988" max="9988" width="11.140625" style="904" customWidth="1"/>
    <col min="9989" max="9989" width="12.42578125" style="904" customWidth="1"/>
    <col min="9990" max="9990" width="11.5703125" style="904" customWidth="1"/>
    <col min="9991" max="9991" width="12" style="904" customWidth="1"/>
    <col min="9992" max="9992" width="11.140625" style="904" customWidth="1"/>
    <col min="9993" max="10241" width="9.140625" style="904"/>
    <col min="10242" max="10243" width="11" style="904" customWidth="1"/>
    <col min="10244" max="10244" width="11.140625" style="904" customWidth="1"/>
    <col min="10245" max="10245" width="12.42578125" style="904" customWidth="1"/>
    <col min="10246" max="10246" width="11.5703125" style="904" customWidth="1"/>
    <col min="10247" max="10247" width="12" style="904" customWidth="1"/>
    <col min="10248" max="10248" width="11.140625" style="904" customWidth="1"/>
    <col min="10249" max="10497" width="9.140625" style="904"/>
    <col min="10498" max="10499" width="11" style="904" customWidth="1"/>
    <col min="10500" max="10500" width="11.140625" style="904" customWidth="1"/>
    <col min="10501" max="10501" width="12.42578125" style="904" customWidth="1"/>
    <col min="10502" max="10502" width="11.5703125" style="904" customWidth="1"/>
    <col min="10503" max="10503" width="12" style="904" customWidth="1"/>
    <col min="10504" max="10504" width="11.140625" style="904" customWidth="1"/>
    <col min="10505" max="10753" width="9.140625" style="904"/>
    <col min="10754" max="10755" width="11" style="904" customWidth="1"/>
    <col min="10756" max="10756" width="11.140625" style="904" customWidth="1"/>
    <col min="10757" max="10757" width="12.42578125" style="904" customWidth="1"/>
    <col min="10758" max="10758" width="11.5703125" style="904" customWidth="1"/>
    <col min="10759" max="10759" width="12" style="904" customWidth="1"/>
    <col min="10760" max="10760" width="11.140625" style="904" customWidth="1"/>
    <col min="10761" max="11009" width="9.140625" style="904"/>
    <col min="11010" max="11011" width="11" style="904" customWidth="1"/>
    <col min="11012" max="11012" width="11.140625" style="904" customWidth="1"/>
    <col min="11013" max="11013" width="12.42578125" style="904" customWidth="1"/>
    <col min="11014" max="11014" width="11.5703125" style="904" customWidth="1"/>
    <col min="11015" max="11015" width="12" style="904" customWidth="1"/>
    <col min="11016" max="11016" width="11.140625" style="904" customWidth="1"/>
    <col min="11017" max="11265" width="9.140625" style="904"/>
    <col min="11266" max="11267" width="11" style="904" customWidth="1"/>
    <col min="11268" max="11268" width="11.140625" style="904" customWidth="1"/>
    <col min="11269" max="11269" width="12.42578125" style="904" customWidth="1"/>
    <col min="11270" max="11270" width="11.5703125" style="904" customWidth="1"/>
    <col min="11271" max="11271" width="12" style="904" customWidth="1"/>
    <col min="11272" max="11272" width="11.140625" style="904" customWidth="1"/>
    <col min="11273" max="11521" width="9.140625" style="904"/>
    <col min="11522" max="11523" width="11" style="904" customWidth="1"/>
    <col min="11524" max="11524" width="11.140625" style="904" customWidth="1"/>
    <col min="11525" max="11525" width="12.42578125" style="904" customWidth="1"/>
    <col min="11526" max="11526" width="11.5703125" style="904" customWidth="1"/>
    <col min="11527" max="11527" width="12" style="904" customWidth="1"/>
    <col min="11528" max="11528" width="11.140625" style="904" customWidth="1"/>
    <col min="11529" max="11777" width="9.140625" style="904"/>
    <col min="11778" max="11779" width="11" style="904" customWidth="1"/>
    <col min="11780" max="11780" width="11.140625" style="904" customWidth="1"/>
    <col min="11781" max="11781" width="12.42578125" style="904" customWidth="1"/>
    <col min="11782" max="11782" width="11.5703125" style="904" customWidth="1"/>
    <col min="11783" max="11783" width="12" style="904" customWidth="1"/>
    <col min="11784" max="11784" width="11.140625" style="904" customWidth="1"/>
    <col min="11785" max="12033" width="9.140625" style="904"/>
    <col min="12034" max="12035" width="11" style="904" customWidth="1"/>
    <col min="12036" max="12036" width="11.140625" style="904" customWidth="1"/>
    <col min="12037" max="12037" width="12.42578125" style="904" customWidth="1"/>
    <col min="12038" max="12038" width="11.5703125" style="904" customWidth="1"/>
    <col min="12039" max="12039" width="12" style="904" customWidth="1"/>
    <col min="12040" max="12040" width="11.140625" style="904" customWidth="1"/>
    <col min="12041" max="12289" width="9.140625" style="904"/>
    <col min="12290" max="12291" width="11" style="904" customWidth="1"/>
    <col min="12292" max="12292" width="11.140625" style="904" customWidth="1"/>
    <col min="12293" max="12293" width="12.42578125" style="904" customWidth="1"/>
    <col min="12294" max="12294" width="11.5703125" style="904" customWidth="1"/>
    <col min="12295" max="12295" width="12" style="904" customWidth="1"/>
    <col min="12296" max="12296" width="11.140625" style="904" customWidth="1"/>
    <col min="12297" max="12545" width="9.140625" style="904"/>
    <col min="12546" max="12547" width="11" style="904" customWidth="1"/>
    <col min="12548" max="12548" width="11.140625" style="904" customWidth="1"/>
    <col min="12549" max="12549" width="12.42578125" style="904" customWidth="1"/>
    <col min="12550" max="12550" width="11.5703125" style="904" customWidth="1"/>
    <col min="12551" max="12551" width="12" style="904" customWidth="1"/>
    <col min="12552" max="12552" width="11.140625" style="904" customWidth="1"/>
    <col min="12553" max="12801" width="9.140625" style="904"/>
    <col min="12802" max="12803" width="11" style="904" customWidth="1"/>
    <col min="12804" max="12804" width="11.140625" style="904" customWidth="1"/>
    <col min="12805" max="12805" width="12.42578125" style="904" customWidth="1"/>
    <col min="12806" max="12806" width="11.5703125" style="904" customWidth="1"/>
    <col min="12807" max="12807" width="12" style="904" customWidth="1"/>
    <col min="12808" max="12808" width="11.140625" style="904" customWidth="1"/>
    <col min="12809" max="13057" width="9.140625" style="904"/>
    <col min="13058" max="13059" width="11" style="904" customWidth="1"/>
    <col min="13060" max="13060" width="11.140625" style="904" customWidth="1"/>
    <col min="13061" max="13061" width="12.42578125" style="904" customWidth="1"/>
    <col min="13062" max="13062" width="11.5703125" style="904" customWidth="1"/>
    <col min="13063" max="13063" width="12" style="904" customWidth="1"/>
    <col min="13064" max="13064" width="11.140625" style="904" customWidth="1"/>
    <col min="13065" max="13313" width="9.140625" style="904"/>
    <col min="13314" max="13315" width="11" style="904" customWidth="1"/>
    <col min="13316" max="13316" width="11.140625" style="904" customWidth="1"/>
    <col min="13317" max="13317" width="12.42578125" style="904" customWidth="1"/>
    <col min="13318" max="13318" width="11.5703125" style="904" customWidth="1"/>
    <col min="13319" max="13319" width="12" style="904" customWidth="1"/>
    <col min="13320" max="13320" width="11.140625" style="904" customWidth="1"/>
    <col min="13321" max="13569" width="9.140625" style="904"/>
    <col min="13570" max="13571" width="11" style="904" customWidth="1"/>
    <col min="13572" max="13572" width="11.140625" style="904" customWidth="1"/>
    <col min="13573" max="13573" width="12.42578125" style="904" customWidth="1"/>
    <col min="13574" max="13574" width="11.5703125" style="904" customWidth="1"/>
    <col min="13575" max="13575" width="12" style="904" customWidth="1"/>
    <col min="13576" max="13576" width="11.140625" style="904" customWidth="1"/>
    <col min="13577" max="13825" width="9.140625" style="904"/>
    <col min="13826" max="13827" width="11" style="904" customWidth="1"/>
    <col min="13828" max="13828" width="11.140625" style="904" customWidth="1"/>
    <col min="13829" max="13829" width="12.42578125" style="904" customWidth="1"/>
    <col min="13830" max="13830" width="11.5703125" style="904" customWidth="1"/>
    <col min="13831" max="13831" width="12" style="904" customWidth="1"/>
    <col min="13832" max="13832" width="11.140625" style="904" customWidth="1"/>
    <col min="13833" max="14081" width="9.140625" style="904"/>
    <col min="14082" max="14083" width="11" style="904" customWidth="1"/>
    <col min="14084" max="14084" width="11.140625" style="904" customWidth="1"/>
    <col min="14085" max="14085" width="12.42578125" style="904" customWidth="1"/>
    <col min="14086" max="14086" width="11.5703125" style="904" customWidth="1"/>
    <col min="14087" max="14087" width="12" style="904" customWidth="1"/>
    <col min="14088" max="14088" width="11.140625" style="904" customWidth="1"/>
    <col min="14089" max="14337" width="9.140625" style="904"/>
    <col min="14338" max="14339" width="11" style="904" customWidth="1"/>
    <col min="14340" max="14340" width="11.140625" style="904" customWidth="1"/>
    <col min="14341" max="14341" width="12.42578125" style="904" customWidth="1"/>
    <col min="14342" max="14342" width="11.5703125" style="904" customWidth="1"/>
    <col min="14343" max="14343" width="12" style="904" customWidth="1"/>
    <col min="14344" max="14344" width="11.140625" style="904" customWidth="1"/>
    <col min="14345" max="14593" width="9.140625" style="904"/>
    <col min="14594" max="14595" width="11" style="904" customWidth="1"/>
    <col min="14596" max="14596" width="11.140625" style="904" customWidth="1"/>
    <col min="14597" max="14597" width="12.42578125" style="904" customWidth="1"/>
    <col min="14598" max="14598" width="11.5703125" style="904" customWidth="1"/>
    <col min="14599" max="14599" width="12" style="904" customWidth="1"/>
    <col min="14600" max="14600" width="11.140625" style="904" customWidth="1"/>
    <col min="14601" max="14849" width="9.140625" style="904"/>
    <col min="14850" max="14851" width="11" style="904" customWidth="1"/>
    <col min="14852" max="14852" width="11.140625" style="904" customWidth="1"/>
    <col min="14853" max="14853" width="12.42578125" style="904" customWidth="1"/>
    <col min="14854" max="14854" width="11.5703125" style="904" customWidth="1"/>
    <col min="14855" max="14855" width="12" style="904" customWidth="1"/>
    <col min="14856" max="14856" width="11.140625" style="904" customWidth="1"/>
    <col min="14857" max="15105" width="9.140625" style="904"/>
    <col min="15106" max="15107" width="11" style="904" customWidth="1"/>
    <col min="15108" max="15108" width="11.140625" style="904" customWidth="1"/>
    <col min="15109" max="15109" width="12.42578125" style="904" customWidth="1"/>
    <col min="15110" max="15110" width="11.5703125" style="904" customWidth="1"/>
    <col min="15111" max="15111" width="12" style="904" customWidth="1"/>
    <col min="15112" max="15112" width="11.140625" style="904" customWidth="1"/>
    <col min="15113" max="15361" width="9.140625" style="904"/>
    <col min="15362" max="15363" width="11" style="904" customWidth="1"/>
    <col min="15364" max="15364" width="11.140625" style="904" customWidth="1"/>
    <col min="15365" max="15365" width="12.42578125" style="904" customWidth="1"/>
    <col min="15366" max="15366" width="11.5703125" style="904" customWidth="1"/>
    <col min="15367" max="15367" width="12" style="904" customWidth="1"/>
    <col min="15368" max="15368" width="11.140625" style="904" customWidth="1"/>
    <col min="15369" max="15617" width="9.140625" style="904"/>
    <col min="15618" max="15619" width="11" style="904" customWidth="1"/>
    <col min="15620" max="15620" width="11.140625" style="904" customWidth="1"/>
    <col min="15621" max="15621" width="12.42578125" style="904" customWidth="1"/>
    <col min="15622" max="15622" width="11.5703125" style="904" customWidth="1"/>
    <col min="15623" max="15623" width="12" style="904" customWidth="1"/>
    <col min="15624" max="15624" width="11.140625" style="904" customWidth="1"/>
    <col min="15625" max="15873" width="9.140625" style="904"/>
    <col min="15874" max="15875" width="11" style="904" customWidth="1"/>
    <col min="15876" max="15876" width="11.140625" style="904" customWidth="1"/>
    <col min="15877" max="15877" width="12.42578125" style="904" customWidth="1"/>
    <col min="15878" max="15878" width="11.5703125" style="904" customWidth="1"/>
    <col min="15879" max="15879" width="12" style="904" customWidth="1"/>
    <col min="15880" max="15880" width="11.140625" style="904" customWidth="1"/>
    <col min="15881" max="16129" width="9.140625" style="904"/>
    <col min="16130" max="16131" width="11" style="904" customWidth="1"/>
    <col min="16132" max="16132" width="11.140625" style="904" customWidth="1"/>
    <col min="16133" max="16133" width="12.42578125" style="904" customWidth="1"/>
    <col min="16134" max="16134" width="11.5703125" style="904" customWidth="1"/>
    <col min="16135" max="16135" width="12" style="904" customWidth="1"/>
    <col min="16136" max="16136" width="11.140625" style="904" customWidth="1"/>
    <col min="16137" max="16384" width="9.140625" style="904"/>
  </cols>
  <sheetData>
    <row r="1" spans="1:5">
      <c r="A1" s="791" t="s">
        <v>645</v>
      </c>
      <c r="C1" s="1022"/>
      <c r="D1" s="1097"/>
    </row>
    <row r="2" spans="1:5" ht="15.75" thickBot="1">
      <c r="A2" s="1098" t="s">
        <v>646</v>
      </c>
      <c r="B2" s="1098"/>
      <c r="C2" s="1022"/>
      <c r="D2" s="1097"/>
    </row>
    <row r="3" spans="1:5" ht="39" thickBot="1">
      <c r="A3" s="1067" t="s">
        <v>69</v>
      </c>
      <c r="B3" s="1067" t="s">
        <v>581</v>
      </c>
      <c r="C3" s="1067" t="s">
        <v>77</v>
      </c>
      <c r="D3" s="1067" t="s">
        <v>647</v>
      </c>
      <c r="E3" s="1099" t="s">
        <v>648</v>
      </c>
    </row>
    <row r="4" spans="1:5">
      <c r="A4" s="1032">
        <v>1972</v>
      </c>
      <c r="B4" s="1100">
        <v>261720</v>
      </c>
      <c r="C4" s="1101">
        <v>230120</v>
      </c>
      <c r="D4" s="1101">
        <v>31600</v>
      </c>
      <c r="E4" s="1102" t="s">
        <v>394</v>
      </c>
    </row>
    <row r="5" spans="1:5">
      <c r="A5" s="1032">
        <v>1973</v>
      </c>
      <c r="B5" s="1100">
        <v>384312</v>
      </c>
      <c r="C5" s="1101">
        <v>341312</v>
      </c>
      <c r="D5" s="1101">
        <v>43000</v>
      </c>
      <c r="E5" s="1102" t="s">
        <v>394</v>
      </c>
    </row>
    <row r="6" spans="1:5">
      <c r="A6" s="1032">
        <v>1974</v>
      </c>
      <c r="B6" s="1100">
        <v>490717</v>
      </c>
      <c r="C6" s="1101">
        <v>430186</v>
      </c>
      <c r="D6" s="1101">
        <v>60531</v>
      </c>
      <c r="E6" s="1102" t="s">
        <v>394</v>
      </c>
    </row>
    <row r="7" spans="1:5">
      <c r="A7" s="1032">
        <v>1975</v>
      </c>
      <c r="B7" s="1100">
        <v>690685</v>
      </c>
      <c r="C7" s="1101">
        <v>598862</v>
      </c>
      <c r="D7" s="1101">
        <v>91823</v>
      </c>
      <c r="E7" s="1102" t="s">
        <v>394</v>
      </c>
    </row>
    <row r="8" spans="1:5">
      <c r="A8" s="1032">
        <v>1976</v>
      </c>
      <c r="B8" s="1100">
        <v>916954</v>
      </c>
      <c r="C8" s="1101">
        <v>778069</v>
      </c>
      <c r="D8" s="1101">
        <v>138885</v>
      </c>
      <c r="E8" s="1102" t="s">
        <v>394</v>
      </c>
    </row>
    <row r="9" spans="1:5">
      <c r="A9" s="1032">
        <v>1977</v>
      </c>
      <c r="B9" s="1100">
        <v>1341986</v>
      </c>
      <c r="C9" s="1101">
        <v>1118746</v>
      </c>
      <c r="D9" s="1101">
        <v>223240</v>
      </c>
      <c r="E9" s="1102" t="s">
        <v>394</v>
      </c>
    </row>
    <row r="10" spans="1:5">
      <c r="A10" s="1032">
        <v>1978</v>
      </c>
      <c r="B10" s="1100">
        <v>1703066</v>
      </c>
      <c r="C10" s="1101">
        <v>1369066</v>
      </c>
      <c r="D10" s="1101">
        <v>334000</v>
      </c>
      <c r="E10" s="1102" t="s">
        <v>394</v>
      </c>
    </row>
    <row r="11" spans="1:5">
      <c r="A11" s="1032">
        <v>1979</v>
      </c>
      <c r="B11" s="1100">
        <v>2170062</v>
      </c>
      <c r="C11" s="1101">
        <v>1723911</v>
      </c>
      <c r="D11" s="1101">
        <v>446151</v>
      </c>
      <c r="E11" s="1102" t="s">
        <v>394</v>
      </c>
    </row>
    <row r="12" spans="1:5">
      <c r="A12" s="1032">
        <v>1980</v>
      </c>
      <c r="B12" s="1100">
        <v>2818666</v>
      </c>
      <c r="C12" s="1101">
        <v>2195605</v>
      </c>
      <c r="D12" s="1101">
        <v>623061</v>
      </c>
      <c r="E12" s="1102" t="s">
        <v>394</v>
      </c>
    </row>
    <row r="13" spans="1:5">
      <c r="A13" s="1032">
        <v>1981</v>
      </c>
      <c r="B13" s="1100">
        <v>3394511</v>
      </c>
      <c r="C13" s="1101">
        <v>2612508</v>
      </c>
      <c r="D13" s="1101">
        <v>782003</v>
      </c>
      <c r="E13" s="1102" t="s">
        <v>394</v>
      </c>
    </row>
    <row r="14" spans="1:5">
      <c r="A14" s="1032">
        <v>1982</v>
      </c>
      <c r="B14" s="1100">
        <v>3865116</v>
      </c>
      <c r="C14" s="1101">
        <v>2919368</v>
      </c>
      <c r="D14" s="1101">
        <v>945748</v>
      </c>
      <c r="E14" s="1102" t="s">
        <v>394</v>
      </c>
    </row>
    <row r="15" spans="1:5">
      <c r="A15" s="1032">
        <v>1983</v>
      </c>
      <c r="B15" s="1100">
        <v>4379837</v>
      </c>
      <c r="C15" s="1101">
        <v>3515555</v>
      </c>
      <c r="D15" s="1101">
        <v>864282</v>
      </c>
      <c r="E15" s="1102" t="s">
        <v>394</v>
      </c>
    </row>
    <row r="16" spans="1:5">
      <c r="A16" s="1032">
        <v>1984</v>
      </c>
      <c r="B16" s="1100">
        <v>4727562</v>
      </c>
      <c r="C16" s="1101">
        <v>4306571</v>
      </c>
      <c r="D16" s="1101">
        <v>420991</v>
      </c>
      <c r="E16" s="1102" t="s">
        <v>394</v>
      </c>
    </row>
    <row r="17" spans="1:6">
      <c r="A17" s="1032">
        <v>1985</v>
      </c>
      <c r="B17" s="1100">
        <v>5113860</v>
      </c>
      <c r="C17" s="1101">
        <v>4651865</v>
      </c>
      <c r="D17" s="1101">
        <v>461995</v>
      </c>
      <c r="E17" s="1102" t="s">
        <v>394</v>
      </c>
    </row>
    <row r="18" spans="1:6">
      <c r="A18" s="1032">
        <v>1986</v>
      </c>
      <c r="B18" s="1100">
        <v>5624846</v>
      </c>
      <c r="C18" s="1101">
        <v>5236680</v>
      </c>
      <c r="D18" s="1101">
        <v>388166</v>
      </c>
      <c r="E18" s="1102" t="s">
        <v>394</v>
      </c>
    </row>
    <row r="19" spans="1:6">
      <c r="A19" s="1032">
        <v>1987</v>
      </c>
      <c r="B19" s="1100">
        <v>6095822</v>
      </c>
      <c r="C19" s="1101">
        <v>5647689</v>
      </c>
      <c r="D19" s="1101">
        <v>448133</v>
      </c>
      <c r="E19" s="1102" t="s">
        <v>394</v>
      </c>
    </row>
    <row r="20" spans="1:6">
      <c r="A20" s="1032">
        <v>1988</v>
      </c>
      <c r="B20" s="1100">
        <v>6627781</v>
      </c>
      <c r="C20" s="1101">
        <v>6104743</v>
      </c>
      <c r="D20" s="1101">
        <v>523038</v>
      </c>
      <c r="E20" s="1102" t="s">
        <v>394</v>
      </c>
    </row>
    <row r="21" spans="1:6">
      <c r="A21" s="1032">
        <v>1989</v>
      </c>
      <c r="B21" s="1100">
        <v>7004133</v>
      </c>
      <c r="C21" s="1101">
        <v>6469465</v>
      </c>
      <c r="D21" s="1101">
        <v>534668</v>
      </c>
      <c r="E21" s="1102" t="s">
        <v>394</v>
      </c>
    </row>
    <row r="22" spans="1:6">
      <c r="A22" s="1032">
        <v>1990</v>
      </c>
      <c r="B22" s="1100">
        <v>7838701</v>
      </c>
      <c r="C22" s="1101">
        <v>7344701</v>
      </c>
      <c r="D22" s="1101">
        <v>494000</v>
      </c>
      <c r="E22" s="1102" t="s">
        <v>394</v>
      </c>
    </row>
    <row r="23" spans="1:6">
      <c r="A23" s="1032">
        <v>1991</v>
      </c>
      <c r="B23" s="1100">
        <v>7937613</v>
      </c>
      <c r="C23" s="1101">
        <v>7302613</v>
      </c>
      <c r="D23" s="1101">
        <v>635000</v>
      </c>
      <c r="E23" s="1102" t="s">
        <v>394</v>
      </c>
    </row>
    <row r="24" spans="1:6">
      <c r="A24" s="1032">
        <v>1992</v>
      </c>
      <c r="B24" s="1100">
        <v>8308887</v>
      </c>
      <c r="C24" s="1101">
        <v>7577887</v>
      </c>
      <c r="D24" s="1101">
        <v>731000</v>
      </c>
      <c r="E24" s="1102" t="s">
        <v>394</v>
      </c>
    </row>
    <row r="25" spans="1:6">
      <c r="A25" s="1032">
        <v>1993</v>
      </c>
      <c r="B25" s="1100">
        <v>9102720</v>
      </c>
      <c r="C25" s="1101">
        <v>7990105</v>
      </c>
      <c r="D25" s="1101">
        <v>1112615</v>
      </c>
      <c r="E25" s="1102" t="s">
        <v>394</v>
      </c>
    </row>
    <row r="26" spans="1:6">
      <c r="A26" s="1032">
        <v>1994</v>
      </c>
      <c r="B26" s="1100">
        <v>9901151</v>
      </c>
      <c r="C26" s="1101">
        <v>8376485</v>
      </c>
      <c r="D26" s="1101">
        <v>1524666</v>
      </c>
      <c r="E26" s="1102" t="s">
        <v>394</v>
      </c>
    </row>
    <row r="27" spans="1:6">
      <c r="A27" s="1032">
        <v>1995</v>
      </c>
      <c r="B27" s="1100">
        <v>10450165</v>
      </c>
      <c r="C27" s="1101">
        <v>9211165</v>
      </c>
      <c r="D27" s="1101">
        <v>1239000</v>
      </c>
      <c r="E27" s="1102" t="s">
        <v>394</v>
      </c>
    </row>
    <row r="28" spans="1:6">
      <c r="A28" s="1032">
        <v>1996</v>
      </c>
      <c r="B28" s="1100">
        <v>11841883</v>
      </c>
      <c r="C28" s="1101">
        <v>10913883</v>
      </c>
      <c r="D28" s="1101">
        <v>928000</v>
      </c>
      <c r="E28" s="1102" t="s">
        <v>394</v>
      </c>
    </row>
    <row r="29" spans="1:6">
      <c r="A29" s="1032">
        <v>1997</v>
      </c>
      <c r="B29" s="1100">
        <v>12755109</v>
      </c>
      <c r="C29" s="1101">
        <v>12318109</v>
      </c>
      <c r="D29" s="1101">
        <v>437000</v>
      </c>
      <c r="E29" s="1102" t="s">
        <v>394</v>
      </c>
    </row>
    <row r="30" spans="1:6">
      <c r="A30" s="1032">
        <v>1998</v>
      </c>
      <c r="B30" s="1100">
        <v>16104368</v>
      </c>
      <c r="C30" s="1101">
        <v>15273396</v>
      </c>
      <c r="D30" s="1101">
        <v>830972</v>
      </c>
      <c r="E30" s="1102" t="s">
        <v>394</v>
      </c>
      <c r="F30" s="926"/>
    </row>
    <row r="31" spans="1:6">
      <c r="A31" s="1032">
        <v>1999</v>
      </c>
      <c r="B31" s="1100">
        <v>17507862</v>
      </c>
      <c r="C31" s="1101">
        <v>16558474</v>
      </c>
      <c r="D31" s="1101">
        <v>949388</v>
      </c>
      <c r="E31" s="1102" t="s">
        <v>394</v>
      </c>
      <c r="F31" s="926"/>
    </row>
    <row r="32" spans="1:6">
      <c r="A32" s="1032">
        <v>2000</v>
      </c>
      <c r="B32" s="1100">
        <v>19128387</v>
      </c>
      <c r="C32" s="1101">
        <v>18193147</v>
      </c>
      <c r="D32" s="1101">
        <v>935240</v>
      </c>
      <c r="E32" s="1102" t="s">
        <v>394</v>
      </c>
      <c r="F32" s="926"/>
    </row>
    <row r="33" spans="1:6">
      <c r="A33" s="1032">
        <v>2001</v>
      </c>
      <c r="B33" s="1100">
        <v>20648661</v>
      </c>
      <c r="C33" s="1101"/>
      <c r="D33" s="1101">
        <v>1210501</v>
      </c>
      <c r="E33" s="1103">
        <v>153796</v>
      </c>
      <c r="F33" s="926"/>
    </row>
    <row r="34" spans="1:6">
      <c r="A34" s="1032">
        <v>2002</v>
      </c>
      <c r="B34" s="1100">
        <v>22398853</v>
      </c>
      <c r="C34" s="1101">
        <v>21040025</v>
      </c>
      <c r="D34" s="1101">
        <v>986188</v>
      </c>
      <c r="E34" s="1103">
        <v>372640</v>
      </c>
      <c r="F34" s="926"/>
    </row>
    <row r="35" spans="1:6">
      <c r="A35" s="1032">
        <v>2003</v>
      </c>
      <c r="B35" s="1100">
        <v>23289993</v>
      </c>
      <c r="C35" s="1101">
        <v>22548587</v>
      </c>
      <c r="D35" s="1101">
        <v>562962</v>
      </c>
      <c r="E35" s="1103">
        <v>178444</v>
      </c>
      <c r="F35" s="926"/>
    </row>
    <row r="36" spans="1:6">
      <c r="A36" s="1032">
        <v>2004</v>
      </c>
      <c r="B36" s="1100">
        <v>24365798</v>
      </c>
      <c r="C36" s="1101">
        <v>23764743</v>
      </c>
      <c r="D36" s="1101">
        <v>378233</v>
      </c>
      <c r="E36" s="1103">
        <v>222822</v>
      </c>
      <c r="F36" s="926"/>
    </row>
    <row r="37" spans="1:6">
      <c r="A37" s="1032">
        <v>2005</v>
      </c>
      <c r="B37" s="1104">
        <v>25423862</v>
      </c>
      <c r="C37" s="1101">
        <v>25275162</v>
      </c>
      <c r="D37" s="1101">
        <v>148561</v>
      </c>
      <c r="E37" s="1103">
        <v>139</v>
      </c>
      <c r="F37" s="926"/>
    </row>
    <row r="38" spans="1:6">
      <c r="A38" s="1032">
        <v>2006</v>
      </c>
      <c r="B38" s="1104">
        <v>29337790</v>
      </c>
      <c r="C38" s="1101">
        <v>28456454</v>
      </c>
      <c r="D38" s="1101">
        <v>45965</v>
      </c>
      <c r="E38" s="1103">
        <v>835371</v>
      </c>
      <c r="F38" s="926"/>
    </row>
    <row r="39" spans="1:6">
      <c r="A39" s="1032">
        <v>2007</v>
      </c>
      <c r="B39" s="1104">
        <v>34957089</v>
      </c>
      <c r="C39" s="1101">
        <v>34103095</v>
      </c>
      <c r="D39" s="1101">
        <v>39378</v>
      </c>
      <c r="E39" s="1103">
        <v>814616</v>
      </c>
      <c r="F39" s="926"/>
    </row>
    <row r="40" spans="1:6">
      <c r="A40" s="1032">
        <v>2008</v>
      </c>
      <c r="B40" s="1104">
        <v>34452127</v>
      </c>
      <c r="C40" s="1101">
        <v>34450692</v>
      </c>
      <c r="D40" s="1101">
        <v>1435</v>
      </c>
      <c r="E40" s="1103">
        <v>0</v>
      </c>
      <c r="F40" s="926"/>
    </row>
    <row r="41" spans="1:6">
      <c r="A41" s="1032">
        <v>2009</v>
      </c>
      <c r="B41" s="1104">
        <v>39402024</v>
      </c>
      <c r="C41" s="1101">
        <v>39219090</v>
      </c>
      <c r="D41" s="1101">
        <v>0</v>
      </c>
      <c r="E41" s="1103">
        <v>182934</v>
      </c>
      <c r="F41" s="926"/>
    </row>
    <row r="42" spans="1:6" ht="15.75" thickBot="1">
      <c r="A42" s="1061">
        <v>2010</v>
      </c>
      <c r="B42" s="1105">
        <v>41858783</v>
      </c>
      <c r="C42" s="1106">
        <v>41712189</v>
      </c>
      <c r="D42" s="1106">
        <v>0</v>
      </c>
      <c r="E42" s="1107">
        <v>146594</v>
      </c>
      <c r="F42" s="926"/>
    </row>
    <row r="43" spans="1:6" s="1022" customFormat="1" ht="15.75" thickBot="1">
      <c r="A43" s="477" t="s">
        <v>649</v>
      </c>
      <c r="B43" s="477"/>
      <c r="C43" s="477"/>
      <c r="D43" s="477"/>
      <c r="E43" s="1108"/>
    </row>
    <row r="44" spans="1:6" s="311" customFormat="1" ht="15.75" thickBot="1">
      <c r="A44" s="1109"/>
      <c r="B44" s="453">
        <v>15893.727265780222</v>
      </c>
      <c r="C44" s="453">
        <v>18026.277159742742</v>
      </c>
      <c r="D44" s="453" t="s">
        <v>394</v>
      </c>
      <c r="E44" s="453" t="s">
        <v>394</v>
      </c>
    </row>
    <row r="45" spans="1:6">
      <c r="A45" s="943" t="s">
        <v>650</v>
      </c>
      <c r="B45" s="943"/>
      <c r="D45" s="1110"/>
      <c r="E45" s="1110"/>
    </row>
    <row r="46" spans="1:6">
      <c r="A46" s="1088" t="s">
        <v>73</v>
      </c>
      <c r="D46" s="1110"/>
      <c r="E46" s="1110"/>
    </row>
    <row r="47" spans="1:6">
      <c r="A47" s="944" t="s">
        <v>651</v>
      </c>
      <c r="B47" s="944"/>
      <c r="D47" s="1110"/>
      <c r="E47" s="1110"/>
    </row>
    <row r="48" spans="1:6">
      <c r="A48" s="944" t="s">
        <v>652</v>
      </c>
      <c r="B48" s="944"/>
      <c r="D48" s="1110"/>
      <c r="E48" s="1110"/>
    </row>
    <row r="49" spans="1:7">
      <c r="A49" s="944" t="s">
        <v>653</v>
      </c>
      <c r="B49" s="944"/>
      <c r="D49" s="1110"/>
      <c r="E49" s="1110"/>
    </row>
    <row r="51" spans="1:7">
      <c r="A51" s="791" t="s">
        <v>654</v>
      </c>
      <c r="B51" s="791"/>
      <c r="C51" s="791"/>
      <c r="D51" s="791"/>
      <c r="E51" s="25"/>
    </row>
    <row r="52" spans="1:7" ht="15.75" thickBot="1">
      <c r="A52" s="1111" t="s">
        <v>646</v>
      </c>
      <c r="B52" s="1111"/>
      <c r="C52" s="25"/>
      <c r="D52" s="46"/>
      <c r="E52" s="25"/>
    </row>
    <row r="53" spans="1:7" ht="30.75" thickBot="1">
      <c r="A53" s="1112" t="s">
        <v>490</v>
      </c>
      <c r="B53" s="1113" t="s">
        <v>67</v>
      </c>
      <c r="C53" s="1114" t="s">
        <v>581</v>
      </c>
      <c r="D53" s="1114" t="s">
        <v>77</v>
      </c>
      <c r="E53" s="1115" t="s">
        <v>647</v>
      </c>
    </row>
    <row r="54" spans="1:7">
      <c r="A54" s="1116">
        <v>1972</v>
      </c>
      <c r="B54" s="1117">
        <v>223314</v>
      </c>
      <c r="C54" s="1118">
        <v>198741</v>
      </c>
      <c r="D54" s="1118">
        <v>24573</v>
      </c>
      <c r="E54" s="1119">
        <v>0</v>
      </c>
      <c r="F54" s="926"/>
      <c r="G54" s="926"/>
    </row>
    <row r="55" spans="1:7">
      <c r="A55" s="1120">
        <v>1973</v>
      </c>
      <c r="B55" s="1117">
        <v>336242</v>
      </c>
      <c r="C55" s="1118">
        <v>299242</v>
      </c>
      <c r="D55" s="1118">
        <v>37000</v>
      </c>
      <c r="E55" s="1119">
        <v>0</v>
      </c>
      <c r="F55" s="926"/>
      <c r="G55" s="926"/>
    </row>
    <row r="56" spans="1:7">
      <c r="A56" s="1120">
        <v>1974</v>
      </c>
      <c r="B56" s="1117">
        <v>428537</v>
      </c>
      <c r="C56" s="1118">
        <v>377537</v>
      </c>
      <c r="D56" s="1118">
        <v>51000</v>
      </c>
      <c r="E56" s="1119">
        <v>0</v>
      </c>
      <c r="F56" s="926"/>
      <c r="G56" s="926"/>
    </row>
    <row r="57" spans="1:7">
      <c r="A57" s="1120">
        <v>1975</v>
      </c>
      <c r="B57" s="1117">
        <v>629350</v>
      </c>
      <c r="C57" s="1118">
        <v>540281</v>
      </c>
      <c r="D57" s="1118">
        <v>89069</v>
      </c>
      <c r="E57" s="1119">
        <v>0</v>
      </c>
      <c r="F57" s="926"/>
      <c r="G57" s="926"/>
    </row>
    <row r="58" spans="1:7">
      <c r="A58" s="1120">
        <v>1976</v>
      </c>
      <c r="B58" s="1117">
        <v>845072</v>
      </c>
      <c r="C58" s="1118">
        <v>710324</v>
      </c>
      <c r="D58" s="1118">
        <v>134748</v>
      </c>
      <c r="E58" s="1119">
        <v>0</v>
      </c>
      <c r="F58" s="926"/>
      <c r="G58" s="926"/>
    </row>
    <row r="59" spans="1:7">
      <c r="A59" s="1120">
        <v>1977</v>
      </c>
      <c r="B59" s="1117">
        <v>1219023</v>
      </c>
      <c r="C59" s="1118">
        <v>1029651</v>
      </c>
      <c r="D59" s="1118">
        <v>189372</v>
      </c>
      <c r="E59" s="1119">
        <v>0</v>
      </c>
      <c r="F59" s="926"/>
      <c r="G59" s="926"/>
    </row>
    <row r="60" spans="1:7">
      <c r="A60" s="1120">
        <v>1978</v>
      </c>
      <c r="B60" s="1117">
        <v>1377251</v>
      </c>
      <c r="C60" s="1118">
        <v>1121522</v>
      </c>
      <c r="D60" s="1118">
        <v>255729</v>
      </c>
      <c r="E60" s="1119">
        <v>0</v>
      </c>
      <c r="F60" s="926"/>
      <c r="G60" s="926"/>
    </row>
    <row r="61" spans="1:7">
      <c r="A61" s="1120">
        <v>1979</v>
      </c>
      <c r="B61" s="1117">
        <v>1878240</v>
      </c>
      <c r="C61" s="1118">
        <v>1499011</v>
      </c>
      <c r="D61" s="1118">
        <v>379229</v>
      </c>
      <c r="E61" s="1119">
        <v>0</v>
      </c>
      <c r="F61" s="926"/>
      <c r="G61" s="926"/>
    </row>
    <row r="62" spans="1:7">
      <c r="A62" s="1120">
        <v>1980</v>
      </c>
      <c r="B62" s="1117">
        <v>2376367</v>
      </c>
      <c r="C62" s="1118">
        <v>1846765</v>
      </c>
      <c r="D62" s="1118">
        <v>529602</v>
      </c>
      <c r="E62" s="1119">
        <v>0</v>
      </c>
      <c r="F62" s="926"/>
      <c r="G62" s="926"/>
    </row>
    <row r="63" spans="1:7">
      <c r="A63" s="1120">
        <v>1981</v>
      </c>
      <c r="B63" s="1117">
        <v>2870532</v>
      </c>
      <c r="C63" s="1118">
        <v>2205829</v>
      </c>
      <c r="D63" s="1118">
        <v>664703</v>
      </c>
      <c r="E63" s="1119">
        <v>0</v>
      </c>
      <c r="F63" s="926"/>
      <c r="G63" s="926"/>
    </row>
    <row r="64" spans="1:7">
      <c r="A64" s="1120">
        <v>1982</v>
      </c>
      <c r="B64" s="1117">
        <v>3426085</v>
      </c>
      <c r="C64" s="1118">
        <v>2557424</v>
      </c>
      <c r="D64" s="1118">
        <v>868661</v>
      </c>
      <c r="E64" s="1119">
        <v>0</v>
      </c>
      <c r="F64" s="926"/>
      <c r="G64" s="926"/>
    </row>
    <row r="65" spans="1:7">
      <c r="A65" s="1120">
        <v>1983</v>
      </c>
      <c r="B65" s="1117">
        <v>3807402</v>
      </c>
      <c r="C65" s="1118">
        <v>2848166</v>
      </c>
      <c r="D65" s="1118">
        <v>959236</v>
      </c>
      <c r="E65" s="1119">
        <v>0</v>
      </c>
      <c r="F65" s="926"/>
      <c r="G65" s="926"/>
    </row>
    <row r="66" spans="1:7">
      <c r="A66" s="1120">
        <v>1984</v>
      </c>
      <c r="B66" s="1117">
        <v>4148898</v>
      </c>
      <c r="C66" s="1118">
        <v>3065922</v>
      </c>
      <c r="D66" s="1118">
        <v>1082976</v>
      </c>
      <c r="E66" s="1119">
        <v>0</v>
      </c>
      <c r="F66" s="926"/>
      <c r="G66" s="926"/>
    </row>
    <row r="67" spans="1:7">
      <c r="A67" s="1120">
        <v>1985</v>
      </c>
      <c r="B67" s="1117">
        <v>4523421</v>
      </c>
      <c r="C67" s="1118">
        <v>3348037</v>
      </c>
      <c r="D67" s="1118">
        <v>1175384</v>
      </c>
      <c r="E67" s="1119">
        <v>0</v>
      </c>
      <c r="F67" s="926"/>
      <c r="G67" s="926"/>
    </row>
    <row r="68" spans="1:7">
      <c r="A68" s="1120">
        <v>1986</v>
      </c>
      <c r="B68" s="1117">
        <v>5490985</v>
      </c>
      <c r="C68" s="1118">
        <v>4139064</v>
      </c>
      <c r="D68" s="1118">
        <v>1351921</v>
      </c>
      <c r="E68" s="1119">
        <v>0</v>
      </c>
      <c r="F68" s="926"/>
      <c r="G68" s="926"/>
    </row>
    <row r="69" spans="1:7">
      <c r="A69" s="1120">
        <v>1987</v>
      </c>
      <c r="B69" s="1117">
        <v>5950056</v>
      </c>
      <c r="C69" s="1118">
        <v>4492728</v>
      </c>
      <c r="D69" s="1118">
        <v>1457328</v>
      </c>
      <c r="E69" s="1119">
        <v>0</v>
      </c>
      <c r="F69" s="926"/>
      <c r="G69" s="926"/>
    </row>
    <row r="70" spans="1:7">
      <c r="A70" s="1120">
        <v>1988</v>
      </c>
      <c r="B70" s="1117">
        <v>6464509</v>
      </c>
      <c r="C70" s="1118">
        <v>4863535</v>
      </c>
      <c r="D70" s="1118">
        <v>1600974</v>
      </c>
      <c r="E70" s="1119">
        <v>0</v>
      </c>
      <c r="F70" s="926"/>
      <c r="G70" s="926"/>
    </row>
    <row r="71" spans="1:7">
      <c r="A71" s="1120">
        <v>1989</v>
      </c>
      <c r="B71" s="1117">
        <v>6830833</v>
      </c>
      <c r="C71" s="1118">
        <v>5096929</v>
      </c>
      <c r="D71" s="1118">
        <v>1733904</v>
      </c>
      <c r="E71" s="1119">
        <v>0</v>
      </c>
      <c r="F71" s="926"/>
      <c r="G71" s="926"/>
    </row>
    <row r="72" spans="1:7">
      <c r="A72" s="1120">
        <v>1990</v>
      </c>
      <c r="B72" s="1117">
        <v>6605690</v>
      </c>
      <c r="C72" s="1118">
        <v>4670690</v>
      </c>
      <c r="D72" s="1118">
        <v>1935000</v>
      </c>
      <c r="E72" s="1119">
        <v>0</v>
      </c>
      <c r="F72" s="926"/>
      <c r="G72" s="926"/>
    </row>
    <row r="73" spans="1:7">
      <c r="A73" s="1120">
        <v>1991</v>
      </c>
      <c r="B73" s="1117">
        <v>6724047</v>
      </c>
      <c r="C73" s="1118">
        <v>4636047</v>
      </c>
      <c r="D73" s="1118">
        <v>2088000</v>
      </c>
      <c r="E73" s="1119">
        <v>0</v>
      </c>
      <c r="F73" s="926"/>
      <c r="G73" s="926"/>
    </row>
    <row r="74" spans="1:7">
      <c r="A74" s="1120">
        <v>1992</v>
      </c>
      <c r="B74" s="1117">
        <v>7079949</v>
      </c>
      <c r="C74" s="1118">
        <v>4881949</v>
      </c>
      <c r="D74" s="1118">
        <v>2198000</v>
      </c>
      <c r="E74" s="1119">
        <v>0</v>
      </c>
      <c r="F74" s="926"/>
      <c r="G74" s="926"/>
    </row>
    <row r="75" spans="1:7">
      <c r="A75" s="1120">
        <v>1993</v>
      </c>
      <c r="B75" s="1117">
        <v>7787185</v>
      </c>
      <c r="C75" s="1118">
        <v>5462137</v>
      </c>
      <c r="D75" s="1118">
        <v>2325048</v>
      </c>
      <c r="E75" s="1119">
        <v>0</v>
      </c>
      <c r="F75" s="926"/>
      <c r="G75" s="926"/>
    </row>
    <row r="76" spans="1:7">
      <c r="A76" s="1120">
        <v>1994</v>
      </c>
      <c r="B76" s="1117">
        <v>8351385</v>
      </c>
      <c r="C76" s="1118">
        <v>5906447</v>
      </c>
      <c r="D76" s="1118">
        <v>2444938</v>
      </c>
      <c r="E76" s="1119">
        <v>0</v>
      </c>
      <c r="F76" s="926"/>
      <c r="G76" s="926"/>
    </row>
    <row r="77" spans="1:7">
      <c r="A77" s="1120">
        <v>1995</v>
      </c>
      <c r="B77" s="1117">
        <v>9074210</v>
      </c>
      <c r="C77" s="1118">
        <v>6212210</v>
      </c>
      <c r="D77" s="1118">
        <v>2862000</v>
      </c>
      <c r="E77" s="1119">
        <v>0</v>
      </c>
      <c r="F77" s="926"/>
      <c r="G77" s="926"/>
    </row>
    <row r="78" spans="1:7">
      <c r="A78" s="1120">
        <v>1996</v>
      </c>
      <c r="B78" s="1117">
        <v>10346470</v>
      </c>
      <c r="C78" s="1118">
        <v>7201470</v>
      </c>
      <c r="D78" s="1118">
        <v>3145000</v>
      </c>
      <c r="E78" s="1119">
        <v>0</v>
      </c>
      <c r="F78" s="926"/>
      <c r="G78" s="926"/>
    </row>
    <row r="79" spans="1:7">
      <c r="A79" s="1120">
        <v>1997</v>
      </c>
      <c r="B79" s="1117">
        <v>10883760</v>
      </c>
      <c r="C79" s="1118">
        <v>7462760</v>
      </c>
      <c r="D79" s="1118">
        <v>3421000</v>
      </c>
      <c r="E79" s="1119">
        <v>0</v>
      </c>
      <c r="F79" s="926"/>
      <c r="G79" s="926"/>
    </row>
    <row r="80" spans="1:7">
      <c r="A80" s="1120">
        <v>1998</v>
      </c>
      <c r="B80" s="828">
        <v>16104368</v>
      </c>
      <c r="C80" s="1118">
        <v>10810768</v>
      </c>
      <c r="D80" s="1118">
        <v>4181580</v>
      </c>
      <c r="E80" s="1119">
        <v>1112020</v>
      </c>
      <c r="F80" s="926"/>
      <c r="G80" s="926"/>
    </row>
    <row r="81" spans="1:7">
      <c r="A81" s="1120">
        <v>1999</v>
      </c>
      <c r="B81" s="828">
        <v>17507862</v>
      </c>
      <c r="C81" s="1118">
        <v>11515152</v>
      </c>
      <c r="D81" s="1118">
        <v>4741220</v>
      </c>
      <c r="E81" s="1119">
        <v>1251490</v>
      </c>
      <c r="F81" s="926"/>
      <c r="G81" s="926"/>
    </row>
    <row r="82" spans="1:7">
      <c r="A82" s="1120">
        <v>2000</v>
      </c>
      <c r="B82" s="828">
        <v>19128380</v>
      </c>
      <c r="C82" s="1118">
        <v>12158360</v>
      </c>
      <c r="D82" s="1118">
        <v>5442130</v>
      </c>
      <c r="E82" s="1119">
        <v>1527890</v>
      </c>
      <c r="F82" s="926"/>
      <c r="G82" s="926"/>
    </row>
    <row r="83" spans="1:7">
      <c r="A83" s="1120">
        <v>2001</v>
      </c>
      <c r="B83" s="1117">
        <v>20648660</v>
      </c>
      <c r="C83" s="1118">
        <v>12963260</v>
      </c>
      <c r="D83" s="1118">
        <v>5983830</v>
      </c>
      <c r="E83" s="1119">
        <v>1701570</v>
      </c>
      <c r="F83" s="926"/>
      <c r="G83" s="926"/>
    </row>
    <row r="84" spans="1:7">
      <c r="A84" s="1120">
        <v>2002</v>
      </c>
      <c r="B84" s="1117">
        <v>22398850</v>
      </c>
      <c r="C84" s="1118">
        <v>14178270</v>
      </c>
      <c r="D84" s="1118">
        <v>6295720</v>
      </c>
      <c r="E84" s="1119">
        <v>1924860</v>
      </c>
      <c r="F84" s="926"/>
      <c r="G84" s="926"/>
    </row>
    <row r="85" spans="1:7">
      <c r="A85" s="1120">
        <v>2003</v>
      </c>
      <c r="B85" s="828">
        <v>23289990</v>
      </c>
      <c r="C85" s="1118">
        <v>14924760</v>
      </c>
      <c r="D85" s="1118">
        <v>6506630</v>
      </c>
      <c r="E85" s="1119">
        <v>1858600</v>
      </c>
      <c r="F85" s="926"/>
      <c r="G85" s="926"/>
    </row>
    <row r="86" spans="1:7">
      <c r="A86" s="1120">
        <v>2004</v>
      </c>
      <c r="B86" s="1117">
        <v>24365800</v>
      </c>
      <c r="C86" s="1118">
        <v>15620760</v>
      </c>
      <c r="D86" s="1118">
        <v>6569450</v>
      </c>
      <c r="E86" s="1119">
        <v>2175590</v>
      </c>
      <c r="F86" s="926"/>
      <c r="G86" s="926"/>
    </row>
    <row r="87" spans="1:7">
      <c r="A87" s="1120">
        <v>2005</v>
      </c>
      <c r="B87" s="1121">
        <v>25423862</v>
      </c>
      <c r="C87" s="1118">
        <v>16158411</v>
      </c>
      <c r="D87" s="1118">
        <v>6849131</v>
      </c>
      <c r="E87" s="1119">
        <v>2416320</v>
      </c>
      <c r="F87" s="926"/>
      <c r="G87" s="926"/>
    </row>
    <row r="88" spans="1:7">
      <c r="A88" s="1120">
        <v>2006</v>
      </c>
      <c r="B88" s="1121">
        <v>27323017</v>
      </c>
      <c r="C88" s="1118">
        <v>17376073</v>
      </c>
      <c r="D88" s="1118">
        <v>7091412</v>
      </c>
      <c r="E88" s="1119">
        <v>2855532</v>
      </c>
      <c r="F88" s="926"/>
      <c r="G88" s="926"/>
    </row>
    <row r="89" spans="1:7">
      <c r="A89" s="1120">
        <v>2007</v>
      </c>
      <c r="B89" s="1121">
        <v>29342214</v>
      </c>
      <c r="C89" s="1118">
        <v>18577267</v>
      </c>
      <c r="D89" s="1118">
        <v>7528700</v>
      </c>
      <c r="E89" s="1119">
        <v>3236247</v>
      </c>
      <c r="F89" s="926"/>
      <c r="G89" s="926"/>
    </row>
    <row r="90" spans="1:7">
      <c r="A90" s="1120">
        <v>2008</v>
      </c>
      <c r="B90" s="1121">
        <v>31480854</v>
      </c>
      <c r="C90" s="1118">
        <v>19803499</v>
      </c>
      <c r="D90" s="1118">
        <v>7881926</v>
      </c>
      <c r="E90" s="1119">
        <v>3795429</v>
      </c>
      <c r="F90" s="926"/>
      <c r="G90" s="926"/>
    </row>
    <row r="91" spans="1:7">
      <c r="A91" s="1120">
        <v>2009</v>
      </c>
      <c r="B91" s="1121">
        <v>34716166</v>
      </c>
      <c r="C91" s="1118">
        <v>22062262</v>
      </c>
      <c r="D91" s="1118">
        <v>8474342</v>
      </c>
      <c r="E91" s="1119">
        <v>4179562</v>
      </c>
      <c r="F91" s="926"/>
      <c r="G91" s="926"/>
    </row>
    <row r="92" spans="1:7" ht="15.75" thickBot="1">
      <c r="A92" s="1122">
        <v>2010</v>
      </c>
      <c r="B92" s="1123">
        <v>39173140</v>
      </c>
      <c r="C92" s="1124">
        <v>24850010</v>
      </c>
      <c r="D92" s="1124">
        <v>9081380</v>
      </c>
      <c r="E92" s="1125">
        <v>5241750</v>
      </c>
      <c r="F92" s="926"/>
      <c r="G92" s="926"/>
    </row>
    <row r="93" spans="1:7" ht="15.75" thickBot="1">
      <c r="A93" s="477" t="s">
        <v>649</v>
      </c>
      <c r="B93" s="477"/>
      <c r="C93" s="477"/>
      <c r="D93" s="477"/>
      <c r="E93" s="477"/>
    </row>
    <row r="94" spans="1:7" ht="15.75" thickBot="1">
      <c r="A94" s="452"/>
      <c r="B94" s="961">
        <v>18100.381525564899</v>
      </c>
      <c r="C94" s="961">
        <v>12896.525125666069</v>
      </c>
      <c r="D94" s="961">
        <v>40274.996947869615</v>
      </c>
      <c r="E94" s="962" t="s">
        <v>394</v>
      </c>
    </row>
    <row r="95" spans="1:7">
      <c r="A95" s="1088" t="s">
        <v>72</v>
      </c>
      <c r="C95" s="792"/>
      <c r="D95" s="792"/>
      <c r="E95" s="792"/>
    </row>
    <row r="96" spans="1:7" s="993" customFormat="1">
      <c r="A96" s="943" t="s">
        <v>655</v>
      </c>
      <c r="C96" s="1126"/>
      <c r="D96" s="1126"/>
      <c r="E96" s="1126"/>
    </row>
    <row r="97" spans="1:7" s="993" customFormat="1">
      <c r="A97" s="943" t="s">
        <v>656</v>
      </c>
      <c r="C97" s="1126"/>
      <c r="D97" s="1126"/>
      <c r="E97" s="1126"/>
    </row>
    <row r="98" spans="1:7" s="993" customFormat="1">
      <c r="A98" s="943" t="s">
        <v>657</v>
      </c>
      <c r="C98" s="1126"/>
      <c r="D98" s="1126"/>
      <c r="E98" s="1126"/>
    </row>
    <row r="99" spans="1:7">
      <c r="A99" s="1088" t="s">
        <v>73</v>
      </c>
      <c r="C99" s="792"/>
      <c r="D99" s="792"/>
      <c r="E99" s="792"/>
    </row>
    <row r="100" spans="1:7">
      <c r="A100" s="944" t="s">
        <v>658</v>
      </c>
      <c r="B100" s="944"/>
      <c r="C100" s="944"/>
      <c r="D100" s="944"/>
      <c r="E100" s="944"/>
      <c r="F100" s="944"/>
      <c r="G100" s="944"/>
    </row>
    <row r="101" spans="1:7" s="995" customFormat="1">
      <c r="A101" s="944" t="s">
        <v>659</v>
      </c>
      <c r="B101" s="944"/>
      <c r="C101" s="944"/>
      <c r="D101" s="944"/>
      <c r="E101" s="944"/>
      <c r="F101" s="944"/>
      <c r="G101" s="944"/>
    </row>
    <row r="103" spans="1:7">
      <c r="A103" s="791" t="s">
        <v>660</v>
      </c>
      <c r="B103" s="791"/>
      <c r="C103" s="791"/>
      <c r="D103" s="791"/>
      <c r="E103" s="1022"/>
      <c r="F103" s="1022"/>
    </row>
    <row r="104" spans="1:7" ht="15.75" thickBot="1">
      <c r="A104" s="1111" t="s">
        <v>631</v>
      </c>
      <c r="B104" s="1111"/>
      <c r="C104" s="1022"/>
      <c r="D104" s="1022"/>
      <c r="E104" s="1022"/>
      <c r="F104" s="1022"/>
    </row>
    <row r="105" spans="1:7" ht="15.75" thickBot="1">
      <c r="A105" s="1112" t="s">
        <v>490</v>
      </c>
      <c r="B105" s="1113" t="s">
        <v>661</v>
      </c>
      <c r="C105" s="1114" t="s">
        <v>581</v>
      </c>
      <c r="D105" s="1114" t="s">
        <v>77</v>
      </c>
      <c r="E105" s="1022"/>
      <c r="F105" s="1022"/>
    </row>
    <row r="106" spans="1:7">
      <c r="A106" s="1127">
        <v>1974</v>
      </c>
      <c r="B106" s="1128">
        <v>2638.7</v>
      </c>
      <c r="C106" s="1128">
        <v>1814.5</v>
      </c>
      <c r="D106" s="1129">
        <v>824.2</v>
      </c>
      <c r="E106" s="1130"/>
      <c r="F106" s="1130"/>
    </row>
    <row r="107" spans="1:7">
      <c r="A107" s="1120">
        <v>1975</v>
      </c>
      <c r="B107" s="1131">
        <v>2822.4</v>
      </c>
      <c r="C107" s="1131">
        <v>1946.2</v>
      </c>
      <c r="D107" s="1132">
        <v>876.2</v>
      </c>
      <c r="E107" s="1130"/>
      <c r="F107" s="1130"/>
    </row>
    <row r="108" spans="1:7">
      <c r="A108" s="1120">
        <v>1976</v>
      </c>
      <c r="B108" s="1131">
        <v>3737.2</v>
      </c>
      <c r="C108" s="1131">
        <v>2587.4</v>
      </c>
      <c r="D108" s="1132">
        <v>1149.8</v>
      </c>
      <c r="E108" s="1130"/>
      <c r="F108" s="1130"/>
    </row>
    <row r="109" spans="1:7">
      <c r="A109" s="1120">
        <v>1977</v>
      </c>
      <c r="B109" s="1131">
        <v>5448.9</v>
      </c>
      <c r="C109" s="1131">
        <v>3778.2</v>
      </c>
      <c r="D109" s="1132">
        <v>1670.7003640522462</v>
      </c>
      <c r="E109" s="1130"/>
      <c r="F109" s="1130"/>
    </row>
    <row r="110" spans="1:7">
      <c r="A110" s="1120">
        <v>1978</v>
      </c>
      <c r="B110" s="1131">
        <v>7538.9500000000007</v>
      </c>
      <c r="C110" s="1131">
        <v>5352.6</v>
      </c>
      <c r="D110" s="1132">
        <v>2186.35</v>
      </c>
      <c r="E110" s="1130"/>
      <c r="F110" s="1130"/>
    </row>
    <row r="111" spans="1:7">
      <c r="A111" s="1120">
        <v>1979</v>
      </c>
      <c r="B111" s="1131">
        <v>11155.59</v>
      </c>
      <c r="C111" s="1131">
        <v>7576.4</v>
      </c>
      <c r="D111" s="1132">
        <v>3579.19</v>
      </c>
      <c r="E111" s="1130"/>
      <c r="F111" s="1130"/>
    </row>
    <row r="112" spans="1:7">
      <c r="A112" s="1120">
        <v>1980</v>
      </c>
      <c r="B112" s="1131">
        <v>14150.9</v>
      </c>
      <c r="C112" s="1131">
        <v>10571.9</v>
      </c>
      <c r="D112" s="1132">
        <v>3579</v>
      </c>
      <c r="E112" s="1130"/>
      <c r="F112" s="1130"/>
    </row>
    <row r="113" spans="1:6">
      <c r="A113" s="1120">
        <v>1981</v>
      </c>
      <c r="B113" s="1131">
        <v>17230.7</v>
      </c>
      <c r="C113" s="1131">
        <v>12548.7</v>
      </c>
      <c r="D113" s="1132">
        <v>4682</v>
      </c>
      <c r="E113" s="1130"/>
      <c r="F113" s="1130"/>
    </row>
    <row r="114" spans="1:6">
      <c r="A114" s="1120">
        <v>1982</v>
      </c>
      <c r="B114" s="1131">
        <v>20013.3</v>
      </c>
      <c r="C114" s="1131">
        <v>14370.3</v>
      </c>
      <c r="D114" s="1132">
        <v>5643</v>
      </c>
      <c r="E114" s="1130"/>
      <c r="F114" s="1130"/>
    </row>
    <row r="115" spans="1:6">
      <c r="A115" s="1120">
        <v>1983</v>
      </c>
      <c r="B115" s="1131">
        <v>24119.200000000001</v>
      </c>
      <c r="C115" s="1131">
        <v>15119.2</v>
      </c>
      <c r="D115" s="1132">
        <v>9000</v>
      </c>
      <c r="E115" s="1130"/>
      <c r="F115" s="1130"/>
    </row>
    <row r="116" spans="1:6">
      <c r="A116" s="1120">
        <v>1984</v>
      </c>
      <c r="B116" s="1131">
        <v>25709.599999999999</v>
      </c>
      <c r="C116" s="1131">
        <v>16211.6</v>
      </c>
      <c r="D116" s="1132">
        <v>9498</v>
      </c>
      <c r="E116" s="1130"/>
      <c r="F116" s="1130"/>
    </row>
    <row r="117" spans="1:6">
      <c r="A117" s="1120">
        <v>1985</v>
      </c>
      <c r="B117" s="1131">
        <v>28027</v>
      </c>
      <c r="C117" s="1131">
        <v>17450</v>
      </c>
      <c r="D117" s="1132">
        <v>10577</v>
      </c>
      <c r="E117" s="1130"/>
      <c r="F117" s="1130"/>
    </row>
    <row r="118" spans="1:6">
      <c r="A118" s="1120">
        <v>1986</v>
      </c>
      <c r="B118" s="1131">
        <v>31025</v>
      </c>
      <c r="C118" s="1131">
        <v>19941</v>
      </c>
      <c r="D118" s="1132">
        <v>11084</v>
      </c>
      <c r="E118" s="1130"/>
      <c r="F118" s="1130"/>
    </row>
    <row r="119" spans="1:6">
      <c r="A119" s="1120">
        <v>1987</v>
      </c>
      <c r="B119" s="1131">
        <v>35386.800000000003</v>
      </c>
      <c r="C119" s="1131">
        <v>23055.8</v>
      </c>
      <c r="D119" s="1132">
        <v>12331</v>
      </c>
      <c r="E119" s="1130"/>
      <c r="F119" s="1130"/>
    </row>
    <row r="120" spans="1:6">
      <c r="A120" s="1120">
        <v>1988</v>
      </c>
      <c r="B120" s="1131">
        <v>39830.800000000003</v>
      </c>
      <c r="C120" s="1131">
        <v>26503.8</v>
      </c>
      <c r="D120" s="1132">
        <v>13327</v>
      </c>
      <c r="E120" s="1130"/>
      <c r="F120" s="1130"/>
    </row>
    <row r="121" spans="1:6">
      <c r="A121" s="1120">
        <v>1989</v>
      </c>
      <c r="B121" s="1131">
        <v>42636.3</v>
      </c>
      <c r="C121" s="1131">
        <v>28278.3</v>
      </c>
      <c r="D121" s="1132">
        <v>14358</v>
      </c>
      <c r="E121" s="1130"/>
      <c r="F121" s="1130"/>
    </row>
    <row r="122" spans="1:6">
      <c r="A122" s="1120">
        <v>1990</v>
      </c>
      <c r="B122" s="1131">
        <v>47069</v>
      </c>
      <c r="C122" s="1131">
        <v>32227</v>
      </c>
      <c r="D122" s="1132">
        <v>14842</v>
      </c>
      <c r="E122" s="1130"/>
      <c r="F122" s="1130"/>
    </row>
    <row r="123" spans="1:6">
      <c r="A123" s="1120">
        <v>1991</v>
      </c>
      <c r="B123" s="1131">
        <v>46910.8</v>
      </c>
      <c r="C123" s="1131">
        <v>32504.799999999999</v>
      </c>
      <c r="D123" s="1132">
        <v>14406</v>
      </c>
      <c r="E123" s="1130"/>
      <c r="F123" s="1130"/>
    </row>
    <row r="124" spans="1:6">
      <c r="A124" s="1120">
        <v>1992</v>
      </c>
      <c r="B124" s="1131">
        <v>48912.9</v>
      </c>
      <c r="C124" s="1131">
        <v>33913.9</v>
      </c>
      <c r="D124" s="1132">
        <v>14999</v>
      </c>
      <c r="E124" s="1130"/>
      <c r="F124" s="1130"/>
    </row>
    <row r="125" spans="1:6">
      <c r="A125" s="1120">
        <v>1993</v>
      </c>
      <c r="B125" s="1131">
        <v>50687.9</v>
      </c>
      <c r="C125" s="1131">
        <v>35272.9</v>
      </c>
      <c r="D125" s="1132">
        <v>15415</v>
      </c>
      <c r="E125" s="1130"/>
      <c r="F125" s="1130"/>
    </row>
    <row r="126" spans="1:6">
      <c r="A126" s="1120">
        <v>1994</v>
      </c>
      <c r="B126" s="1131">
        <v>53501.2</v>
      </c>
      <c r="C126" s="1131">
        <v>38031.199999999997</v>
      </c>
      <c r="D126" s="1132">
        <v>15470</v>
      </c>
      <c r="E126" s="1130"/>
      <c r="F126" s="1130"/>
    </row>
    <row r="127" spans="1:6">
      <c r="A127" s="1120">
        <v>1995</v>
      </c>
      <c r="B127" s="1131">
        <v>55454.2</v>
      </c>
      <c r="C127" s="1131">
        <v>41513.199999999997</v>
      </c>
      <c r="D127" s="1132">
        <v>13941</v>
      </c>
      <c r="E127" s="1130"/>
      <c r="F127" s="1130"/>
    </row>
    <row r="128" spans="1:6">
      <c r="A128" s="1120">
        <v>1996</v>
      </c>
      <c r="B128" s="1131">
        <v>60728.5</v>
      </c>
      <c r="C128" s="1131">
        <v>47712.5</v>
      </c>
      <c r="D128" s="1132">
        <v>13016</v>
      </c>
      <c r="E128" s="1130"/>
      <c r="F128" s="1130"/>
    </row>
    <row r="129" spans="1:6">
      <c r="A129" s="1120">
        <v>1997</v>
      </c>
      <c r="B129" s="1131">
        <v>68842.5</v>
      </c>
      <c r="C129" s="1131">
        <v>54163.5</v>
      </c>
      <c r="D129" s="1132">
        <v>14679</v>
      </c>
      <c r="E129" s="1130"/>
      <c r="F129" s="1130"/>
    </row>
    <row r="130" spans="1:6">
      <c r="A130" s="1120">
        <v>1998</v>
      </c>
      <c r="B130" s="1131">
        <v>77500</v>
      </c>
      <c r="C130" s="1131">
        <v>60996</v>
      </c>
      <c r="D130" s="1132">
        <v>16504</v>
      </c>
      <c r="E130" s="1130"/>
      <c r="F130" s="1130"/>
    </row>
    <row r="131" spans="1:6">
      <c r="A131" s="1120">
        <v>1999</v>
      </c>
      <c r="B131" s="1131">
        <v>82428.2</v>
      </c>
      <c r="C131" s="1131">
        <v>64845.2</v>
      </c>
      <c r="D131" s="1132">
        <v>17583</v>
      </c>
      <c r="E131" s="1130"/>
      <c r="F131" s="1130"/>
    </row>
    <row r="132" spans="1:6">
      <c r="A132" s="1120">
        <v>2000</v>
      </c>
      <c r="B132" s="1131">
        <v>94279.3</v>
      </c>
      <c r="C132" s="1131">
        <v>74873.3</v>
      </c>
      <c r="D132" s="1132">
        <v>19406</v>
      </c>
      <c r="E132" s="1130"/>
      <c r="F132" s="1130"/>
    </row>
    <row r="133" spans="1:6">
      <c r="A133" s="1120">
        <v>2001</v>
      </c>
      <c r="B133" s="1131">
        <v>91052.5</v>
      </c>
      <c r="C133" s="1131">
        <v>69238.5</v>
      </c>
      <c r="D133" s="1133">
        <v>21814</v>
      </c>
      <c r="E133" s="1130"/>
      <c r="F133" s="1130"/>
    </row>
    <row r="134" spans="1:6">
      <c r="A134" s="1120">
        <v>2002</v>
      </c>
      <c r="B134" s="1131">
        <v>101779</v>
      </c>
      <c r="C134" s="1131">
        <v>75484</v>
      </c>
      <c r="D134" s="1132">
        <v>26295</v>
      </c>
      <c r="E134" s="1130"/>
      <c r="F134" s="1130"/>
    </row>
    <row r="135" spans="1:6">
      <c r="A135" s="1120">
        <v>2003</v>
      </c>
      <c r="B135" s="1131">
        <v>112359</v>
      </c>
      <c r="C135" s="1131">
        <v>86075</v>
      </c>
      <c r="D135" s="1132">
        <v>26284</v>
      </c>
      <c r="E135" s="1130"/>
      <c r="F135" s="1130"/>
    </row>
    <row r="136" spans="1:6">
      <c r="A136" s="1120">
        <v>2004</v>
      </c>
      <c r="B136" s="1134">
        <v>128397</v>
      </c>
      <c r="C136" s="1131">
        <v>94668</v>
      </c>
      <c r="D136" s="1132">
        <v>33729</v>
      </c>
      <c r="E136" s="1130"/>
      <c r="F136" s="1130"/>
    </row>
    <row r="137" spans="1:6">
      <c r="A137" s="1120">
        <v>2005</v>
      </c>
      <c r="B137" s="1134">
        <v>146727</v>
      </c>
      <c r="C137" s="1135">
        <v>111278</v>
      </c>
      <c r="D137" s="1136">
        <v>35449</v>
      </c>
      <c r="E137" s="1130"/>
      <c r="F137" s="1130"/>
    </row>
    <row r="138" spans="1:6">
      <c r="A138" s="1120">
        <v>2006</v>
      </c>
      <c r="B138" s="1134">
        <v>158849</v>
      </c>
      <c r="C138" s="1135">
        <v>125089</v>
      </c>
      <c r="D138" s="1136">
        <v>33760</v>
      </c>
      <c r="E138" s="1130"/>
      <c r="F138" s="1130"/>
    </row>
    <row r="139" spans="1:6">
      <c r="A139" s="1120">
        <v>2007</v>
      </c>
      <c r="B139" s="1134">
        <v>166440</v>
      </c>
      <c r="C139" s="1135">
        <v>126228</v>
      </c>
      <c r="D139" s="1136">
        <v>40212</v>
      </c>
      <c r="E139" s="1130"/>
      <c r="F139" s="1130"/>
    </row>
    <row r="140" spans="1:6">
      <c r="A140" s="1120">
        <v>2008</v>
      </c>
      <c r="B140" s="1134">
        <v>170202</v>
      </c>
      <c r="C140" s="1135">
        <v>129081</v>
      </c>
      <c r="D140" s="1136">
        <v>41121</v>
      </c>
      <c r="E140" s="1130"/>
      <c r="F140" s="1130"/>
    </row>
    <row r="141" spans="1:6">
      <c r="A141" s="1120">
        <v>2009</v>
      </c>
      <c r="B141" s="1134">
        <v>173781</v>
      </c>
      <c r="C141" s="1135">
        <v>131796</v>
      </c>
      <c r="D141" s="1136">
        <v>41985</v>
      </c>
      <c r="E141" s="1130"/>
      <c r="F141" s="1130"/>
    </row>
    <row r="142" spans="1:6" ht="15.75" thickBot="1">
      <c r="A142" s="1137">
        <v>2010</v>
      </c>
      <c r="B142" s="1138">
        <v>192028</v>
      </c>
      <c r="C142" s="1139">
        <v>140949</v>
      </c>
      <c r="D142" s="1140">
        <v>51079</v>
      </c>
      <c r="E142" s="1130"/>
      <c r="F142" s="1130"/>
    </row>
    <row r="143" spans="1:6" ht="15.75" thickBot="1">
      <c r="A143" s="450" t="s">
        <v>662</v>
      </c>
      <c r="B143" s="450"/>
      <c r="C143" s="450"/>
      <c r="D143" s="450"/>
      <c r="E143" s="1141"/>
    </row>
    <row r="144" spans="1:6" ht="15.75" thickBot="1">
      <c r="A144" s="452"/>
      <c r="B144" s="453">
        <v>7177.3714329025661</v>
      </c>
      <c r="C144" s="453">
        <v>7667.9250482226507</v>
      </c>
      <c r="D144" s="478">
        <v>6097.4035428294101</v>
      </c>
      <c r="E144" s="1142"/>
    </row>
    <row r="145" spans="1:10">
      <c r="A145" s="457" t="s">
        <v>72</v>
      </c>
      <c r="C145" s="792"/>
      <c r="D145" s="792"/>
      <c r="E145" s="792"/>
    </row>
    <row r="146" spans="1:10" s="993" customFormat="1">
      <c r="A146" s="1143" t="s">
        <v>663</v>
      </c>
      <c r="C146" s="1144"/>
      <c r="D146" s="1144"/>
      <c r="E146" s="1144"/>
      <c r="F146" s="1144"/>
    </row>
    <row r="147" spans="1:10">
      <c r="A147" s="1143" t="s">
        <v>656</v>
      </c>
      <c r="C147" s="1110"/>
      <c r="D147" s="1110"/>
      <c r="E147" s="1110"/>
      <c r="F147" s="1110"/>
    </row>
    <row r="148" spans="1:10">
      <c r="A148" s="1143" t="s">
        <v>657</v>
      </c>
      <c r="C148" s="1110"/>
      <c r="D148" s="1110"/>
      <c r="E148" s="1110"/>
      <c r="F148" s="1110"/>
    </row>
    <row r="149" spans="1:10">
      <c r="A149" s="457" t="s">
        <v>73</v>
      </c>
      <c r="C149" s="1145"/>
      <c r="D149" s="1145"/>
      <c r="E149" s="1145"/>
      <c r="F149" s="1145"/>
    </row>
    <row r="150" spans="1:10">
      <c r="A150" s="1146" t="s">
        <v>664</v>
      </c>
      <c r="B150" s="1146"/>
      <c r="C150" s="1146"/>
      <c r="D150" s="1146"/>
      <c r="E150" s="1146"/>
      <c r="F150" s="1146"/>
      <c r="G150" s="1146"/>
    </row>
    <row r="151" spans="1:10" s="995" customFormat="1">
      <c r="A151" s="1147" t="s">
        <v>665</v>
      </c>
      <c r="B151" s="1144"/>
      <c r="C151" s="1144"/>
      <c r="D151" s="1144"/>
      <c r="E151" s="1144"/>
      <c r="F151" s="1144"/>
    </row>
    <row r="152" spans="1:10">
      <c r="A152" s="1148"/>
      <c r="B152" s="1148"/>
      <c r="J152" s="1149"/>
    </row>
    <row r="153" spans="1:10">
      <c r="A153" s="791" t="s">
        <v>666</v>
      </c>
      <c r="B153" s="791"/>
      <c r="C153" s="791"/>
      <c r="D153" s="791"/>
      <c r="E153" s="1022"/>
      <c r="G153" s="1022"/>
      <c r="H153" s="1022"/>
      <c r="J153" s="1149"/>
    </row>
    <row r="154" spans="1:10" ht="15.75" thickBot="1">
      <c r="A154" s="1150" t="s">
        <v>667</v>
      </c>
      <c r="B154" s="1151"/>
      <c r="C154" s="1151"/>
      <c r="D154" s="1044"/>
      <c r="E154" s="1022"/>
      <c r="G154" s="1022"/>
      <c r="H154" s="1022"/>
      <c r="J154" s="1149"/>
    </row>
    <row r="155" spans="1:10">
      <c r="A155" s="1152" t="s">
        <v>69</v>
      </c>
      <c r="B155" s="1153" t="s">
        <v>668</v>
      </c>
      <c r="C155" s="1153" t="s">
        <v>669</v>
      </c>
      <c r="D155" s="1154" t="s">
        <v>670</v>
      </c>
      <c r="E155" s="1154"/>
      <c r="F155" s="1154"/>
      <c r="H155" s="1022"/>
      <c r="J155" s="1155"/>
    </row>
    <row r="156" spans="1:10" ht="15.75" thickBot="1">
      <c r="A156" s="1156"/>
      <c r="B156" s="1157"/>
      <c r="C156" s="1157"/>
      <c r="D156" s="1158" t="s">
        <v>67</v>
      </c>
      <c r="E156" s="1159" t="s">
        <v>581</v>
      </c>
      <c r="F156" s="1158" t="s">
        <v>77</v>
      </c>
      <c r="H156" s="1022"/>
      <c r="J156" s="1155"/>
    </row>
    <row r="157" spans="1:10">
      <c r="A157" s="1160">
        <v>1968</v>
      </c>
      <c r="B157" s="1161">
        <v>3007.4578469520102</v>
      </c>
      <c r="C157" s="1162">
        <v>6625</v>
      </c>
      <c r="D157" s="1163">
        <v>52.701345054773626</v>
      </c>
      <c r="E157" s="1162">
        <v>29</v>
      </c>
      <c r="F157" s="1164">
        <v>23.701345054773626</v>
      </c>
      <c r="H157" s="1022"/>
      <c r="J157" s="1165"/>
    </row>
    <row r="158" spans="1:10">
      <c r="A158" s="1166">
        <v>1969</v>
      </c>
      <c r="B158" s="1167">
        <v>4539.5337691228797</v>
      </c>
      <c r="C158" s="1168">
        <v>10001.26530612245</v>
      </c>
      <c r="D158" s="1169">
        <v>135.35020734508754</v>
      </c>
      <c r="E158" s="1168">
        <v>71</v>
      </c>
      <c r="F158" s="1170">
        <v>64.35020734508754</v>
      </c>
      <c r="H158" s="1022"/>
      <c r="J158" s="1165"/>
    </row>
    <row r="159" spans="1:10">
      <c r="A159" s="1166">
        <v>1970</v>
      </c>
      <c r="B159" s="1167">
        <v>6071.6096912937492</v>
      </c>
      <c r="C159" s="1168">
        <v>13377.530612244898</v>
      </c>
      <c r="D159" s="1169">
        <v>54.889345774372494</v>
      </c>
      <c r="E159" s="1168">
        <v>27</v>
      </c>
      <c r="F159" s="1170">
        <v>27.889345774372494</v>
      </c>
      <c r="H159" s="1022"/>
      <c r="J159" s="1165"/>
    </row>
    <row r="160" spans="1:10">
      <c r="A160" s="1166">
        <v>1971</v>
      </c>
      <c r="B160" s="1167">
        <v>7603.6856134646177</v>
      </c>
      <c r="C160" s="1168">
        <v>16753.795918367345</v>
      </c>
      <c r="D160" s="1169">
        <v>116.93554195661892</v>
      </c>
      <c r="E160" s="1168">
        <v>74</v>
      </c>
      <c r="F160" s="1170">
        <v>42.93554195661892</v>
      </c>
      <c r="H160" s="1022"/>
      <c r="J160" s="1165"/>
    </row>
    <row r="161" spans="1:10">
      <c r="A161" s="1166">
        <v>1972</v>
      </c>
      <c r="B161" s="1167">
        <v>9135.7615356354891</v>
      </c>
      <c r="C161" s="1168">
        <v>20130.061224489797</v>
      </c>
      <c r="D161" s="1169">
        <v>222.43443994904868</v>
      </c>
      <c r="E161" s="1168">
        <v>162</v>
      </c>
      <c r="F161" s="1170">
        <v>60.434439949048681</v>
      </c>
      <c r="H161" s="1022"/>
      <c r="J161" s="1165"/>
    </row>
    <row r="162" spans="1:10">
      <c r="A162" s="1166">
        <v>1973</v>
      </c>
      <c r="B162" s="1171">
        <v>10667.833981841764</v>
      </c>
      <c r="C162" s="1168">
        <v>23506.326530612245</v>
      </c>
      <c r="D162" s="1169">
        <v>325.06550359204573</v>
      </c>
      <c r="E162" s="1168">
        <v>232</v>
      </c>
      <c r="F162" s="1170">
        <v>93.065503592045729</v>
      </c>
      <c r="H162" s="1022"/>
      <c r="J162" s="1165"/>
    </row>
    <row r="163" spans="1:10">
      <c r="A163" s="1166">
        <v>1974</v>
      </c>
      <c r="B163" s="1167">
        <v>12199.913379977224</v>
      </c>
      <c r="C163" s="1168">
        <v>26882.591836734693</v>
      </c>
      <c r="D163" s="1169">
        <v>552.48581242261776</v>
      </c>
      <c r="E163" s="1168">
        <v>378</v>
      </c>
      <c r="F163" s="1170">
        <v>174.48581242261776</v>
      </c>
      <c r="H163" s="1022"/>
      <c r="J163" s="1165"/>
    </row>
    <row r="164" spans="1:10">
      <c r="A164" s="1166">
        <v>1975</v>
      </c>
      <c r="B164" s="1167">
        <v>13736.186770428016</v>
      </c>
      <c r="C164" s="1168">
        <v>30258.857142857141</v>
      </c>
      <c r="D164" s="1169">
        <v>786.66375202445408</v>
      </c>
      <c r="E164" s="1168">
        <v>488</v>
      </c>
      <c r="F164" s="1170">
        <v>298.66375202445408</v>
      </c>
      <c r="H164" s="1022"/>
      <c r="J164" s="1165"/>
    </row>
    <row r="165" spans="1:10">
      <c r="A165" s="1166">
        <v>1976</v>
      </c>
      <c r="B165" s="1167">
        <v>16871.830253991979</v>
      </c>
      <c r="C165" s="1168">
        <v>37117.028571428571</v>
      </c>
      <c r="D165" s="1169">
        <v>2310.0187636291857</v>
      </c>
      <c r="E165" s="1168">
        <v>1433</v>
      </c>
      <c r="F165" s="1170">
        <v>877.01876362918574</v>
      </c>
      <c r="H165" s="1022"/>
      <c r="J165" s="1165"/>
    </row>
    <row r="166" spans="1:10">
      <c r="A166" s="1166">
        <v>1977</v>
      </c>
      <c r="B166" s="1167">
        <v>20007.473737555938</v>
      </c>
      <c r="C166" s="1168">
        <v>43975.200000000004</v>
      </c>
      <c r="D166" s="1169">
        <v>2242</v>
      </c>
      <c r="E166" s="1168">
        <v>1475</v>
      </c>
      <c r="F166" s="1170">
        <v>767</v>
      </c>
      <c r="H166" s="1022"/>
      <c r="J166" s="1165"/>
    </row>
    <row r="167" spans="1:10">
      <c r="A167" s="1166">
        <v>1978</v>
      </c>
      <c r="B167" s="1167">
        <v>23074</v>
      </c>
      <c r="C167" s="1168">
        <v>50743</v>
      </c>
      <c r="D167" s="1169">
        <v>2758</v>
      </c>
      <c r="E167" s="1168">
        <v>1720</v>
      </c>
      <c r="F167" s="1170">
        <v>1038</v>
      </c>
      <c r="H167" s="1022"/>
      <c r="J167" s="1165"/>
    </row>
    <row r="168" spans="1:10">
      <c r="A168" s="1166">
        <v>1979</v>
      </c>
      <c r="B168" s="1167">
        <v>41904.704246765788</v>
      </c>
      <c r="C168" s="1168">
        <v>75447.074030986987</v>
      </c>
      <c r="D168" s="1169">
        <v>3748</v>
      </c>
      <c r="E168" s="1168">
        <v>1619</v>
      </c>
      <c r="F168" s="1170">
        <v>2129</v>
      </c>
      <c r="H168" s="1022"/>
      <c r="J168" s="1165"/>
    </row>
    <row r="169" spans="1:10">
      <c r="A169" s="1166">
        <v>1980</v>
      </c>
      <c r="B169" s="1167">
        <v>46738</v>
      </c>
      <c r="C169" s="1168">
        <v>84415.961702614994</v>
      </c>
      <c r="D169" s="1169">
        <v>4188</v>
      </c>
      <c r="E169" s="1168">
        <v>2042</v>
      </c>
      <c r="F169" s="1170">
        <v>2146</v>
      </c>
      <c r="H169" s="1022"/>
      <c r="J169" s="1165"/>
    </row>
    <row r="170" spans="1:10">
      <c r="A170" s="1166">
        <v>1981</v>
      </c>
      <c r="B170" s="1167">
        <v>46745.963180588093</v>
      </c>
      <c r="C170" s="1168">
        <v>88682.568984222176</v>
      </c>
      <c r="D170" s="1169">
        <v>4590</v>
      </c>
      <c r="E170" s="1168">
        <v>2468</v>
      </c>
      <c r="F170" s="1170">
        <v>2122</v>
      </c>
      <c r="H170" s="1022"/>
      <c r="J170" s="1165"/>
    </row>
    <row r="171" spans="1:10">
      <c r="A171" s="1166">
        <v>1982</v>
      </c>
      <c r="B171" s="1167">
        <v>48988.186069151292</v>
      </c>
      <c r="C171" s="1168">
        <v>92949.176265829359</v>
      </c>
      <c r="D171" s="1169">
        <v>5130</v>
      </c>
      <c r="E171" s="1168">
        <v>2620</v>
      </c>
      <c r="F171" s="1170">
        <v>2510</v>
      </c>
      <c r="H171" s="1022"/>
      <c r="J171" s="1165"/>
    </row>
    <row r="172" spans="1:10">
      <c r="A172" s="1166">
        <v>1983</v>
      </c>
      <c r="B172" s="1167">
        <v>51230.408957714506</v>
      </c>
      <c r="C172" s="1168">
        <v>97215.783547436527</v>
      </c>
      <c r="D172" s="1169">
        <v>4999</v>
      </c>
      <c r="E172" s="1168">
        <v>2808</v>
      </c>
      <c r="F172" s="1170">
        <v>2191</v>
      </c>
      <c r="H172" s="1022"/>
      <c r="J172" s="1165"/>
    </row>
    <row r="173" spans="1:10">
      <c r="A173" s="1166">
        <v>1984</v>
      </c>
      <c r="B173" s="1167">
        <v>53472.631846277705</v>
      </c>
      <c r="C173" s="1168">
        <v>101482.39082904371</v>
      </c>
      <c r="D173" s="1169">
        <v>4636</v>
      </c>
      <c r="E173" s="1168">
        <v>2263</v>
      </c>
      <c r="F173" s="1170">
        <v>2373</v>
      </c>
      <c r="H173" s="1022"/>
      <c r="J173" s="1165"/>
    </row>
    <row r="174" spans="1:10">
      <c r="A174" s="1166">
        <v>1985</v>
      </c>
      <c r="B174" s="1167">
        <v>55635</v>
      </c>
      <c r="C174" s="1168">
        <v>105749</v>
      </c>
      <c r="D174" s="1169">
        <v>4457</v>
      </c>
      <c r="E174" s="1168">
        <v>2380</v>
      </c>
      <c r="F174" s="1170">
        <v>2077</v>
      </c>
      <c r="H174" s="1022"/>
      <c r="J174" s="1165"/>
    </row>
    <row r="175" spans="1:10">
      <c r="A175" s="1166">
        <v>1986</v>
      </c>
      <c r="B175" s="1167">
        <v>55001</v>
      </c>
      <c r="C175" s="1168">
        <v>85531.745837211347</v>
      </c>
      <c r="D175" s="1169">
        <v>7854</v>
      </c>
      <c r="E175" s="1168">
        <v>2331</v>
      </c>
      <c r="F175" s="1170">
        <v>5523</v>
      </c>
      <c r="H175" s="1022"/>
      <c r="J175" s="1165"/>
    </row>
    <row r="176" spans="1:10">
      <c r="A176" s="1166">
        <v>1987</v>
      </c>
      <c r="B176" s="1167">
        <v>54367</v>
      </c>
      <c r="C176" s="1168">
        <v>90865.122431459909</v>
      </c>
      <c r="D176" s="1169">
        <v>5760</v>
      </c>
      <c r="E176" s="1168">
        <v>2946</v>
      </c>
      <c r="F176" s="1170">
        <v>2814</v>
      </c>
      <c r="H176" s="1022"/>
      <c r="J176" s="1165"/>
    </row>
    <row r="177" spans="1:14">
      <c r="A177" s="1166">
        <v>1988</v>
      </c>
      <c r="B177" s="1167">
        <v>53733</v>
      </c>
      <c r="C177" s="1168">
        <v>96198.499025708457</v>
      </c>
      <c r="D177" s="1169">
        <v>5301</v>
      </c>
      <c r="E177" s="1168">
        <v>3315</v>
      </c>
      <c r="F177" s="1170">
        <v>1986</v>
      </c>
      <c r="H177" s="1022"/>
      <c r="J177" s="1165"/>
    </row>
    <row r="178" spans="1:14">
      <c r="A178" s="1166">
        <v>1989</v>
      </c>
      <c r="B178" s="1167">
        <v>53099</v>
      </c>
      <c r="C178" s="1168">
        <v>101531.87561995702</v>
      </c>
      <c r="D178" s="1169">
        <v>7918</v>
      </c>
      <c r="E178" s="1168">
        <v>3423</v>
      </c>
      <c r="F178" s="1170">
        <v>4495</v>
      </c>
      <c r="H178" s="1022"/>
      <c r="J178" s="1165"/>
    </row>
    <row r="179" spans="1:14">
      <c r="A179" s="1166">
        <v>1990</v>
      </c>
      <c r="B179" s="1167">
        <v>52465</v>
      </c>
      <c r="C179" s="1168">
        <v>106865.25221420557</v>
      </c>
      <c r="D179" s="1169">
        <v>5064</v>
      </c>
      <c r="E179" s="1168">
        <v>3196</v>
      </c>
      <c r="F179" s="1170">
        <v>1868</v>
      </c>
      <c r="H179" s="1022"/>
      <c r="J179" s="1165"/>
    </row>
    <row r="180" spans="1:14">
      <c r="A180" s="1166">
        <v>1991</v>
      </c>
      <c r="B180" s="1167">
        <v>51831</v>
      </c>
      <c r="C180" s="1168">
        <v>112198.62880845413</v>
      </c>
      <c r="D180" s="1169">
        <v>4862</v>
      </c>
      <c r="E180" s="1168">
        <v>3062</v>
      </c>
      <c r="F180" s="1170">
        <v>1708</v>
      </c>
      <c r="H180" s="1022"/>
      <c r="J180" s="1165"/>
    </row>
    <row r="181" spans="1:14">
      <c r="A181" s="1166">
        <v>1992</v>
      </c>
      <c r="B181" s="1167">
        <v>51194</v>
      </c>
      <c r="C181" s="1168">
        <v>117532</v>
      </c>
      <c r="D181" s="1169">
        <v>5989</v>
      </c>
      <c r="E181" s="1168">
        <v>3787</v>
      </c>
      <c r="F181" s="1170">
        <v>2087</v>
      </c>
      <c r="H181" s="1022"/>
      <c r="J181" s="1165"/>
    </row>
    <row r="182" spans="1:14">
      <c r="A182" s="1166">
        <v>1993</v>
      </c>
      <c r="B182" s="1167">
        <v>70430.668092843669</v>
      </c>
      <c r="C182" s="1168">
        <v>141514.21510455222</v>
      </c>
      <c r="D182" s="1169">
        <v>5457</v>
      </c>
      <c r="E182" s="1168">
        <v>3482</v>
      </c>
      <c r="F182" s="1170">
        <v>1777</v>
      </c>
      <c r="H182" s="1022"/>
      <c r="J182" s="1165"/>
    </row>
    <row r="183" spans="1:14">
      <c r="A183" s="1166">
        <v>1994</v>
      </c>
      <c r="B183" s="1167">
        <v>73482.861395365369</v>
      </c>
      <c r="C183" s="1168">
        <v>147657.10572455454</v>
      </c>
      <c r="D183" s="1169">
        <v>6028</v>
      </c>
      <c r="E183" s="1168">
        <v>4633</v>
      </c>
      <c r="F183" s="1170">
        <v>1061</v>
      </c>
      <c r="H183" s="1022"/>
      <c r="J183" s="1165"/>
    </row>
    <row r="184" spans="1:14">
      <c r="A184" s="1166">
        <v>1995</v>
      </c>
      <c r="B184" s="1167">
        <v>76419</v>
      </c>
      <c r="C184" s="1168">
        <v>153800</v>
      </c>
      <c r="D184" s="1169">
        <v>5505</v>
      </c>
      <c r="E184" s="1168">
        <v>4036</v>
      </c>
      <c r="F184" s="1170">
        <v>1162</v>
      </c>
      <c r="H184" s="1022"/>
      <c r="J184" s="1165"/>
    </row>
    <row r="185" spans="1:14">
      <c r="A185" s="1166">
        <v>1996</v>
      </c>
      <c r="B185" s="1167">
        <v>83080.000410037726</v>
      </c>
      <c r="C185" s="1168">
        <v>180353.77069399194</v>
      </c>
      <c r="D185" s="1169">
        <v>5925</v>
      </c>
      <c r="E185" s="1168">
        <v>4119</v>
      </c>
      <c r="F185" s="1170">
        <v>1611</v>
      </c>
      <c r="H185" s="1022"/>
      <c r="J185" s="1165"/>
    </row>
    <row r="186" spans="1:14">
      <c r="A186" s="1166">
        <v>1997</v>
      </c>
      <c r="B186" s="1167">
        <v>86358.083065757441</v>
      </c>
      <c r="C186" s="1168">
        <v>187337.61835989356</v>
      </c>
      <c r="D186" s="1169">
        <v>5897</v>
      </c>
      <c r="E186" s="1168">
        <v>4224</v>
      </c>
      <c r="F186" s="1170">
        <v>1501</v>
      </c>
      <c r="H186" s="1022"/>
      <c r="J186" s="1165"/>
    </row>
    <row r="187" spans="1:14">
      <c r="A187" s="1166">
        <v>1998</v>
      </c>
      <c r="B187" s="1167">
        <v>89636.16572147714</v>
      </c>
      <c r="C187" s="1168">
        <v>194321.46602579515</v>
      </c>
      <c r="D187" s="1169">
        <v>7844</v>
      </c>
      <c r="E187" s="1168">
        <v>5234</v>
      </c>
      <c r="F187" s="1170">
        <v>2476</v>
      </c>
      <c r="H187" s="1022"/>
      <c r="J187" s="1165"/>
    </row>
    <row r="188" spans="1:14">
      <c r="A188" s="1166">
        <v>1999</v>
      </c>
      <c r="B188" s="1167">
        <v>92914.248377196855</v>
      </c>
      <c r="C188" s="1168">
        <v>201305.31369169676</v>
      </c>
      <c r="D188" s="1169">
        <v>9568</v>
      </c>
      <c r="E188" s="1168">
        <v>7348</v>
      </c>
      <c r="F188" s="1170">
        <v>2096</v>
      </c>
      <c r="H188" s="1022"/>
      <c r="J188" s="1165"/>
    </row>
    <row r="189" spans="1:14">
      <c r="A189" s="1166">
        <v>2000</v>
      </c>
      <c r="B189" s="1167">
        <v>96192.331032916569</v>
      </c>
      <c r="C189" s="1168">
        <v>208289.16135759835</v>
      </c>
      <c r="D189" s="1169">
        <v>7366</v>
      </c>
      <c r="E189" s="1168">
        <v>5677</v>
      </c>
      <c r="F189" s="1170">
        <v>1577</v>
      </c>
      <c r="H189" s="1022"/>
      <c r="J189" s="1165"/>
    </row>
    <row r="190" spans="1:14">
      <c r="A190" s="1166">
        <v>2001</v>
      </c>
      <c r="B190" s="1167">
        <v>98917</v>
      </c>
      <c r="C190" s="1168">
        <v>215273</v>
      </c>
      <c r="D190" s="1169">
        <v>6536</v>
      </c>
      <c r="E190" s="1168">
        <v>4241</v>
      </c>
      <c r="F190" s="1170">
        <v>2164</v>
      </c>
      <c r="H190" s="1022"/>
      <c r="J190" s="1165"/>
    </row>
    <row r="191" spans="1:14">
      <c r="A191" s="1166">
        <v>2002</v>
      </c>
      <c r="B191" s="1167">
        <v>103522.79308869959</v>
      </c>
      <c r="C191" s="1168">
        <v>213368.31992902796</v>
      </c>
      <c r="D191" s="1169">
        <v>7513</v>
      </c>
      <c r="E191" s="1168">
        <v>4994</v>
      </c>
      <c r="F191" s="1170">
        <v>2381</v>
      </c>
      <c r="H191" s="1022"/>
      <c r="J191" s="1165"/>
    </row>
    <row r="192" spans="1:14">
      <c r="A192" s="1166">
        <v>2003</v>
      </c>
      <c r="B192" s="1167">
        <v>108202.43101689476</v>
      </c>
      <c r="C192" s="1168">
        <v>223329.20986760355</v>
      </c>
      <c r="D192" s="1169">
        <v>7499</v>
      </c>
      <c r="E192" s="1168">
        <v>5073</v>
      </c>
      <c r="F192" s="1170">
        <v>2293</v>
      </c>
      <c r="H192" s="1022"/>
      <c r="J192" s="1165"/>
      <c r="K192" s="1149"/>
      <c r="L192" s="1149"/>
      <c r="M192" s="1149"/>
      <c r="N192" s="1149"/>
    </row>
    <row r="193" spans="1:16">
      <c r="A193" s="1166">
        <v>2004</v>
      </c>
      <c r="B193" s="1167">
        <v>112882.06894508992</v>
      </c>
      <c r="C193" s="1168">
        <v>233290.09980617918</v>
      </c>
      <c r="D193" s="1169">
        <v>7606</v>
      </c>
      <c r="E193" s="1168">
        <v>5327</v>
      </c>
      <c r="F193" s="1170">
        <v>2144</v>
      </c>
      <c r="H193" s="1022"/>
      <c r="J193" s="1165"/>
      <c r="K193" s="1149"/>
      <c r="L193" s="1149"/>
      <c r="M193" s="1149"/>
      <c r="N193" s="1149"/>
    </row>
    <row r="194" spans="1:16">
      <c r="A194" s="1166">
        <v>2005</v>
      </c>
      <c r="B194" s="1167">
        <v>117254</v>
      </c>
      <c r="C194" s="1172">
        <v>243251</v>
      </c>
      <c r="D194" s="1169">
        <v>8555</v>
      </c>
      <c r="E194" s="1168">
        <v>5947</v>
      </c>
      <c r="F194" s="1170">
        <v>2608</v>
      </c>
      <c r="H194" s="1044"/>
      <c r="J194" s="1173"/>
      <c r="K194" s="1149"/>
      <c r="L194" s="1149"/>
      <c r="M194" s="1149"/>
      <c r="N194" s="1149"/>
    </row>
    <row r="195" spans="1:16">
      <c r="A195" s="1166">
        <v>2006</v>
      </c>
      <c r="B195" s="1174">
        <v>126817</v>
      </c>
      <c r="C195" s="1175">
        <v>248686</v>
      </c>
      <c r="D195" s="1169">
        <v>9631</v>
      </c>
      <c r="E195" s="1168">
        <v>6055</v>
      </c>
      <c r="F195" s="1170">
        <v>3576</v>
      </c>
      <c r="H195" s="1022"/>
      <c r="J195" s="1173"/>
      <c r="K195" s="1149"/>
      <c r="L195" s="1176"/>
      <c r="M195" s="1177"/>
      <c r="N195" s="1149"/>
    </row>
    <row r="196" spans="1:16">
      <c r="A196" s="1166">
        <v>2007</v>
      </c>
      <c r="B196" s="1174">
        <v>136380</v>
      </c>
      <c r="C196" s="1175">
        <v>254121</v>
      </c>
      <c r="D196" s="1169">
        <v>6272</v>
      </c>
      <c r="E196" s="1168">
        <v>3316</v>
      </c>
      <c r="F196" s="1170">
        <v>2956</v>
      </c>
      <c r="H196" s="1022"/>
      <c r="J196" s="1173"/>
      <c r="K196" s="1149"/>
      <c r="L196" s="1178"/>
      <c r="M196" s="1149"/>
      <c r="N196" s="1149"/>
    </row>
    <row r="197" spans="1:16">
      <c r="A197" s="1166">
        <v>2008</v>
      </c>
      <c r="B197" s="1174">
        <v>145943</v>
      </c>
      <c r="C197" s="1175">
        <v>259556</v>
      </c>
      <c r="D197" s="1169">
        <v>6603</v>
      </c>
      <c r="E197" s="1168">
        <v>4129</v>
      </c>
      <c r="F197" s="1170">
        <v>2474</v>
      </c>
      <c r="H197" s="1044"/>
      <c r="J197" s="1173"/>
      <c r="K197" s="1149"/>
      <c r="L197" s="1178"/>
      <c r="M197" s="1149"/>
      <c r="N197" s="1149"/>
    </row>
    <row r="198" spans="1:16">
      <c r="A198" s="1166">
        <v>2009</v>
      </c>
      <c r="B198" s="1167">
        <v>155506</v>
      </c>
      <c r="C198" s="1175">
        <v>264991</v>
      </c>
      <c r="D198" s="1179">
        <v>12623</v>
      </c>
      <c r="E198" s="1180">
        <v>9674</v>
      </c>
      <c r="F198" s="1181">
        <v>2949</v>
      </c>
      <c r="H198" s="1022"/>
      <c r="J198" s="1165"/>
      <c r="K198" s="1149"/>
      <c r="L198" s="1182"/>
      <c r="M198" s="1177"/>
      <c r="N198" s="1149"/>
    </row>
    <row r="199" spans="1:16" ht="15.75" thickBot="1">
      <c r="A199" s="1183">
        <v>2010</v>
      </c>
      <c r="B199" s="1184">
        <v>165072</v>
      </c>
      <c r="C199" s="1185">
        <v>270428</v>
      </c>
      <c r="D199" s="1186">
        <v>11532</v>
      </c>
      <c r="E199" s="1185">
        <v>8155</v>
      </c>
      <c r="F199" s="1187">
        <v>3377</v>
      </c>
      <c r="H199" s="1022"/>
      <c r="J199" s="1165"/>
      <c r="K199" s="1149"/>
      <c r="L199" s="1177"/>
      <c r="N199" s="1188"/>
    </row>
    <row r="200" spans="1:16" ht="15.75" thickBot="1">
      <c r="A200" s="1189" t="s">
        <v>671</v>
      </c>
      <c r="B200" s="1189"/>
      <c r="C200" s="1189"/>
      <c r="D200" s="1189"/>
      <c r="E200" s="1189"/>
      <c r="F200" s="1189"/>
      <c r="H200" s="1022"/>
      <c r="J200" s="1165"/>
      <c r="K200" s="1149"/>
      <c r="L200" s="1190"/>
      <c r="M200" s="1177"/>
      <c r="N200" s="1149"/>
    </row>
    <row r="201" spans="1:16" ht="15.75" thickBot="1">
      <c r="A201" s="452"/>
      <c r="B201" s="1191">
        <v>5388.7552345013482</v>
      </c>
      <c r="C201" s="1191">
        <v>3981.9320754716982</v>
      </c>
      <c r="D201" s="1191">
        <v>21781.794455178606</v>
      </c>
      <c r="E201" s="1192">
        <v>28020.689655172413</v>
      </c>
      <c r="F201" s="1193">
        <v>14148.136517973049</v>
      </c>
      <c r="G201" s="1194"/>
      <c r="J201" s="1149"/>
      <c r="K201" s="1149"/>
      <c r="L201" s="1177"/>
      <c r="N201" s="1149"/>
    </row>
    <row r="202" spans="1:16">
      <c r="A202" s="1195" t="s">
        <v>672</v>
      </c>
      <c r="B202" s="1196"/>
      <c r="C202" s="1196"/>
      <c r="D202" s="1195" t="s">
        <v>673</v>
      </c>
      <c r="E202" s="1197"/>
      <c r="F202" s="1043"/>
      <c r="G202" s="1110"/>
      <c r="H202" s="1110"/>
      <c r="I202" s="1198"/>
      <c r="J202" s="1149"/>
      <c r="K202" s="1149"/>
      <c r="L202" s="1177"/>
      <c r="M202" s="1149"/>
      <c r="N202" s="1149"/>
    </row>
    <row r="203" spans="1:16">
      <c r="A203" s="1199" t="s">
        <v>674</v>
      </c>
      <c r="B203" s="1200"/>
      <c r="C203" s="1196"/>
      <c r="D203" s="1199" t="s">
        <v>675</v>
      </c>
      <c r="E203" s="1197"/>
      <c r="F203" s="1043"/>
      <c r="G203" s="1110"/>
      <c r="H203" s="1110"/>
      <c r="I203" s="1149"/>
      <c r="J203" s="1176"/>
      <c r="K203" s="1177"/>
      <c r="L203" s="1201"/>
      <c r="M203" s="1149"/>
      <c r="N203" s="1149"/>
    </row>
    <row r="204" spans="1:16">
      <c r="A204" s="1202" t="s">
        <v>676</v>
      </c>
      <c r="B204" s="1196"/>
      <c r="C204" s="1196"/>
      <c r="D204" s="1199" t="s">
        <v>677</v>
      </c>
      <c r="E204" s="1197"/>
      <c r="F204" s="1043"/>
      <c r="G204" s="1110"/>
      <c r="H204" s="1110"/>
      <c r="I204" s="1149"/>
      <c r="J204" s="1177"/>
      <c r="K204" s="1149"/>
      <c r="L204" s="1149"/>
      <c r="M204" s="1149"/>
      <c r="N204" s="1149"/>
    </row>
    <row r="205" spans="1:16">
      <c r="A205" s="1199" t="s">
        <v>678</v>
      </c>
      <c r="B205" s="1196"/>
      <c r="C205" s="1196"/>
      <c r="D205" s="1199" t="s">
        <v>679</v>
      </c>
      <c r="E205" s="1197"/>
      <c r="F205" s="1043"/>
      <c r="G205" s="1110"/>
      <c r="H205" s="1110"/>
      <c r="I205" s="1149"/>
      <c r="J205" s="1177"/>
      <c r="K205" s="1149"/>
      <c r="L205" s="1177"/>
      <c r="M205" s="1177"/>
      <c r="N205" s="1149"/>
    </row>
    <row r="206" spans="1:16">
      <c r="A206" s="1199" t="s">
        <v>680</v>
      </c>
      <c r="B206" s="1196"/>
      <c r="C206" s="1196"/>
      <c r="D206" s="1199" t="s">
        <v>681</v>
      </c>
      <c r="E206" s="1197"/>
      <c r="F206" s="1043"/>
      <c r="G206" s="1110"/>
      <c r="H206" s="1110"/>
      <c r="I206" s="1149"/>
      <c r="J206" s="1177"/>
      <c r="K206" s="1149"/>
      <c r="L206" s="1149"/>
      <c r="M206" s="1149"/>
      <c r="N206" s="1149"/>
    </row>
    <row r="207" spans="1:16">
      <c r="A207" s="1022"/>
      <c r="B207" s="1022"/>
      <c r="C207" s="1022"/>
      <c r="D207" s="1022"/>
      <c r="E207" s="1022"/>
      <c r="F207" s="1022"/>
      <c r="G207" s="1022"/>
      <c r="H207" s="1022"/>
      <c r="I207" s="1149"/>
      <c r="J207" s="1177"/>
      <c r="K207" s="1149"/>
      <c r="L207" s="1149"/>
      <c r="M207" s="1149"/>
      <c r="N207" s="1149"/>
    </row>
    <row r="208" spans="1:16">
      <c r="A208" s="1203" t="s">
        <v>682</v>
      </c>
      <c r="B208" s="1203"/>
      <c r="C208" s="1203"/>
      <c r="D208" s="1203"/>
      <c r="E208" s="1203"/>
      <c r="F208" s="1203"/>
      <c r="G208" s="1203"/>
      <c r="I208" s="1149"/>
      <c r="J208" s="1190"/>
      <c r="K208" s="1149"/>
      <c r="L208" s="1149"/>
      <c r="M208" s="1149"/>
      <c r="N208" s="1149"/>
      <c r="P208" s="1204"/>
    </row>
    <row r="209" spans="1:16">
      <c r="A209" s="1017"/>
      <c r="B209" s="1017"/>
      <c r="C209" s="1017"/>
      <c r="D209" s="1017"/>
      <c r="E209" s="1017"/>
      <c r="F209" s="1017"/>
      <c r="G209" s="1017"/>
      <c r="J209" s="1149"/>
      <c r="P209" s="1204"/>
    </row>
    <row r="210" spans="1:16">
      <c r="A210" s="791" t="s">
        <v>683</v>
      </c>
      <c r="B210" s="791"/>
      <c r="C210" s="791"/>
      <c r="D210" s="791"/>
      <c r="E210" s="791"/>
      <c r="F210" s="791"/>
      <c r="G210" s="791"/>
      <c r="H210" s="1149"/>
      <c r="I210" s="1205"/>
      <c r="J210" s="1149"/>
      <c r="K210" s="1149"/>
      <c r="L210" s="1149"/>
      <c r="M210" s="1149"/>
      <c r="N210" s="1149"/>
    </row>
    <row r="211" spans="1:16" ht="15.75" thickBot="1">
      <c r="A211" s="1150" t="s">
        <v>667</v>
      </c>
      <c r="B211" s="15"/>
      <c r="C211" s="993"/>
      <c r="D211" s="993"/>
      <c r="F211" s="993"/>
      <c r="G211" s="993"/>
      <c r="H211" s="1204"/>
      <c r="I211" s="564"/>
      <c r="J211" s="1204"/>
      <c r="K211" s="1204"/>
      <c r="L211" s="1204"/>
      <c r="M211" s="1149"/>
      <c r="N211" s="1149"/>
    </row>
    <row r="212" spans="1:16" ht="15.75" thickBot="1">
      <c r="A212" s="1206" t="s">
        <v>69</v>
      </c>
      <c r="B212" s="1207" t="s">
        <v>684</v>
      </c>
      <c r="C212" s="1208" t="s">
        <v>685</v>
      </c>
      <c r="D212" s="1209" t="s">
        <v>686</v>
      </c>
      <c r="E212" s="1210"/>
      <c r="F212" s="1210"/>
      <c r="G212" s="1210"/>
      <c r="H212" s="1204"/>
      <c r="I212" s="1211"/>
      <c r="J212" s="1204"/>
      <c r="K212" s="1204"/>
      <c r="L212" s="1204"/>
      <c r="M212" s="1149"/>
      <c r="N212" s="1149"/>
    </row>
    <row r="213" spans="1:16">
      <c r="A213" s="955">
        <v>1968</v>
      </c>
      <c r="B213" s="1212">
        <v>7321</v>
      </c>
      <c r="C213" s="1213">
        <v>26683</v>
      </c>
      <c r="D213" s="1214">
        <v>22923</v>
      </c>
      <c r="E213" s="1211"/>
      <c r="F213" s="1215"/>
      <c r="G213" s="1216"/>
      <c r="H213" s="1204"/>
      <c r="I213" s="1211"/>
      <c r="J213" s="1211"/>
      <c r="K213" s="1211"/>
      <c r="L213" s="1204"/>
      <c r="M213" s="1149"/>
      <c r="N213" s="1149"/>
    </row>
    <row r="214" spans="1:16">
      <c r="A214" s="955">
        <v>1969</v>
      </c>
      <c r="B214" s="1217">
        <v>9475</v>
      </c>
      <c r="C214" s="1218">
        <v>47279</v>
      </c>
      <c r="D214" s="1219">
        <v>44444</v>
      </c>
      <c r="E214" s="1211"/>
      <c r="F214" s="1215"/>
      <c r="G214" s="1216"/>
      <c r="H214" s="1204"/>
      <c r="I214" s="1211"/>
      <c r="J214" s="1211"/>
      <c r="K214" s="1211"/>
      <c r="L214" s="1204"/>
      <c r="M214" s="1149"/>
      <c r="N214" s="1149"/>
    </row>
    <row r="215" spans="1:16">
      <c r="A215" s="955">
        <v>1970</v>
      </c>
      <c r="B215" s="1217">
        <v>17373</v>
      </c>
      <c r="C215" s="1218">
        <v>50225</v>
      </c>
      <c r="D215" s="1219">
        <v>50007</v>
      </c>
      <c r="E215" s="1211"/>
      <c r="F215" s="1215"/>
      <c r="G215" s="1216"/>
      <c r="H215" s="1204"/>
      <c r="I215" s="1211"/>
      <c r="J215" s="1211"/>
      <c r="K215" s="1211"/>
      <c r="L215" s="1204"/>
      <c r="M215" s="1149"/>
      <c r="N215" s="1149"/>
    </row>
    <row r="216" spans="1:16">
      <c r="A216" s="955">
        <v>1971</v>
      </c>
      <c r="B216" s="1217">
        <v>23812</v>
      </c>
      <c r="C216" s="1218">
        <v>59192</v>
      </c>
      <c r="D216" s="1219">
        <v>57397</v>
      </c>
      <c r="E216" s="1211"/>
      <c r="F216" s="1215"/>
      <c r="G216" s="1216"/>
      <c r="H216" s="1204"/>
      <c r="I216" s="1211"/>
      <c r="J216" s="1211"/>
      <c r="K216" s="1211"/>
      <c r="L216" s="1204"/>
      <c r="M216" s="1149"/>
      <c r="N216" s="1149"/>
    </row>
    <row r="217" spans="1:16">
      <c r="A217" s="955">
        <v>1972</v>
      </c>
      <c r="B217" s="1217">
        <v>18819</v>
      </c>
      <c r="C217" s="1218">
        <v>82117</v>
      </c>
      <c r="D217" s="1219">
        <v>80522</v>
      </c>
      <c r="E217" s="1211"/>
      <c r="F217" s="1215"/>
      <c r="G217" s="1216"/>
      <c r="H217" s="1204"/>
      <c r="I217" s="1211"/>
      <c r="J217" s="1211"/>
      <c r="K217" s="1211"/>
      <c r="L217" s="1204"/>
      <c r="M217" s="1149"/>
      <c r="N217" s="1149"/>
    </row>
    <row r="218" spans="1:16">
      <c r="A218" s="955">
        <v>1973</v>
      </c>
      <c r="B218" s="1217">
        <v>28290</v>
      </c>
      <c r="C218" s="1218">
        <v>101463</v>
      </c>
      <c r="D218" s="1219">
        <v>100236</v>
      </c>
      <c r="E218" s="1211"/>
      <c r="F218" s="1215"/>
      <c r="G218" s="1216"/>
      <c r="H218" s="1204"/>
      <c r="I218" s="1211"/>
      <c r="J218" s="1211"/>
      <c r="K218" s="1211"/>
      <c r="L218" s="1204"/>
      <c r="M218" s="1149"/>
      <c r="N218" s="1149"/>
    </row>
    <row r="219" spans="1:16">
      <c r="A219" s="955">
        <v>1974</v>
      </c>
      <c r="B219" s="1217">
        <v>37398</v>
      </c>
      <c r="C219" s="1218">
        <v>164064</v>
      </c>
      <c r="D219" s="1219">
        <v>153222</v>
      </c>
      <c r="E219" s="1211"/>
      <c r="F219" s="1215"/>
      <c r="G219" s="1216"/>
      <c r="H219" s="1204"/>
      <c r="I219" s="1211"/>
      <c r="J219" s="1211"/>
      <c r="K219" s="1211"/>
      <c r="L219" s="1204"/>
      <c r="M219" s="1149"/>
      <c r="N219" s="1149"/>
    </row>
    <row r="220" spans="1:16">
      <c r="A220" s="955">
        <v>1975</v>
      </c>
      <c r="B220" s="1217">
        <v>44064</v>
      </c>
      <c r="C220" s="1218">
        <v>231204</v>
      </c>
      <c r="D220" s="1219">
        <v>210914</v>
      </c>
      <c r="E220" s="1211"/>
      <c r="F220" s="1215"/>
      <c r="G220" s="1216"/>
      <c r="H220" s="1204"/>
      <c r="I220" s="1211"/>
      <c r="J220" s="1211"/>
      <c r="K220" s="1211"/>
      <c r="L220" s="1204"/>
      <c r="M220" s="1149"/>
      <c r="N220" s="1149"/>
    </row>
    <row r="221" spans="1:16">
      <c r="A221" s="955">
        <v>1976</v>
      </c>
      <c r="B221" s="1217">
        <v>50805</v>
      </c>
      <c r="C221" s="1218">
        <v>255615</v>
      </c>
      <c r="D221" s="1219">
        <v>236163</v>
      </c>
      <c r="E221" s="1211"/>
      <c r="F221" s="1215"/>
      <c r="G221" s="1216"/>
      <c r="H221" s="1204"/>
      <c r="I221" s="1211"/>
      <c r="J221" s="1211"/>
      <c r="K221" s="1211"/>
      <c r="L221" s="1204"/>
      <c r="M221" s="1149"/>
      <c r="N221" s="1149"/>
    </row>
    <row r="222" spans="1:16">
      <c r="A222" s="955">
        <v>1977</v>
      </c>
      <c r="B222" s="1217">
        <v>52390</v>
      </c>
      <c r="C222" s="1218">
        <v>323302</v>
      </c>
      <c r="D222" s="1219">
        <v>303677</v>
      </c>
      <c r="E222" s="1211"/>
      <c r="F222" s="1215"/>
      <c r="G222" s="1216"/>
      <c r="H222" s="1204"/>
      <c r="I222" s="1211"/>
      <c r="J222" s="1211"/>
      <c r="K222" s="1211"/>
      <c r="L222" s="1204"/>
      <c r="M222" s="1149"/>
      <c r="N222" s="1149"/>
    </row>
    <row r="223" spans="1:16">
      <c r="A223" s="955">
        <v>1978</v>
      </c>
      <c r="B223" s="1217">
        <v>59060</v>
      </c>
      <c r="C223" s="1218">
        <v>363333</v>
      </c>
      <c r="D223" s="1219">
        <v>326095</v>
      </c>
      <c r="E223" s="1211"/>
      <c r="F223" s="1215"/>
      <c r="G223" s="1216"/>
      <c r="H223" s="1204"/>
      <c r="I223" s="1211"/>
      <c r="J223" s="1211"/>
      <c r="K223" s="1211"/>
      <c r="L223" s="1204"/>
      <c r="M223" s="1149"/>
      <c r="N223" s="1149"/>
    </row>
    <row r="224" spans="1:16">
      <c r="A224" s="955">
        <v>1979</v>
      </c>
      <c r="B224" s="1217">
        <v>60917</v>
      </c>
      <c r="C224" s="1218">
        <v>412273</v>
      </c>
      <c r="D224" s="1219">
        <v>387529</v>
      </c>
      <c r="E224" s="1211"/>
      <c r="F224" s="1215"/>
      <c r="G224" s="1216"/>
      <c r="H224" s="1204"/>
      <c r="I224" s="1211"/>
      <c r="J224" s="1211"/>
      <c r="K224" s="1211"/>
      <c r="L224" s="1204"/>
      <c r="M224" s="1149"/>
      <c r="N224" s="1149"/>
    </row>
    <row r="225" spans="1:14">
      <c r="A225" s="955">
        <v>1980</v>
      </c>
      <c r="B225" s="1217">
        <v>63376</v>
      </c>
      <c r="C225" s="1218">
        <v>483634</v>
      </c>
      <c r="D225" s="1219">
        <v>440685</v>
      </c>
      <c r="E225" s="1211"/>
      <c r="F225" s="1215"/>
      <c r="G225" s="1216"/>
      <c r="H225" s="1204"/>
      <c r="I225" s="1211"/>
      <c r="J225" s="1211"/>
      <c r="K225" s="1211"/>
      <c r="L225" s="1204"/>
      <c r="M225" s="1149"/>
      <c r="N225" s="1149"/>
    </row>
    <row r="226" spans="1:14">
      <c r="A226" s="955">
        <v>1981</v>
      </c>
      <c r="B226" s="1217">
        <v>66845</v>
      </c>
      <c r="C226" s="1218">
        <v>528368</v>
      </c>
      <c r="D226" s="1219">
        <v>488329</v>
      </c>
      <c r="E226" s="1211"/>
      <c r="F226" s="1215"/>
      <c r="G226" s="1216"/>
      <c r="H226" s="1204"/>
      <c r="I226" s="1211"/>
      <c r="J226" s="1211"/>
      <c r="K226" s="1211"/>
      <c r="L226" s="1204"/>
      <c r="M226" s="1149"/>
      <c r="N226" s="1149"/>
    </row>
    <row r="227" spans="1:14">
      <c r="A227" s="955">
        <v>1982</v>
      </c>
      <c r="B227" s="1217">
        <v>43462</v>
      </c>
      <c r="C227" s="1218">
        <v>577972</v>
      </c>
      <c r="D227" s="1219">
        <v>520035</v>
      </c>
      <c r="E227" s="1211"/>
      <c r="F227" s="1215"/>
      <c r="G227" s="1216"/>
      <c r="H227" s="1204"/>
      <c r="I227" s="1211"/>
      <c r="J227" s="1211"/>
      <c r="K227" s="1211"/>
      <c r="L227" s="1204"/>
      <c r="M227" s="1149"/>
      <c r="N227" s="1149"/>
    </row>
    <row r="228" spans="1:14">
      <c r="A228" s="955">
        <v>1983</v>
      </c>
      <c r="B228" s="1217">
        <v>42943</v>
      </c>
      <c r="C228" s="1218">
        <v>598199</v>
      </c>
      <c r="D228" s="1219">
        <v>605961</v>
      </c>
      <c r="E228" s="1211"/>
      <c r="F228" s="1215"/>
      <c r="G228" s="1216"/>
      <c r="H228" s="1204"/>
      <c r="I228" s="1211"/>
      <c r="J228" s="1211"/>
      <c r="K228" s="1211"/>
      <c r="L228" s="1204"/>
      <c r="M228" s="1149"/>
      <c r="N228" s="1149"/>
    </row>
    <row r="229" spans="1:14">
      <c r="A229" s="955">
        <v>1984</v>
      </c>
      <c r="B229" s="1217">
        <v>39583</v>
      </c>
      <c r="C229" s="1218">
        <v>572769</v>
      </c>
      <c r="D229" s="1219">
        <v>573007</v>
      </c>
      <c r="E229" s="1211"/>
      <c r="F229" s="1215"/>
      <c r="G229" s="1216"/>
      <c r="H229" s="1204"/>
      <c r="I229" s="1211"/>
      <c r="J229" s="1211"/>
      <c r="K229" s="1211"/>
      <c r="L229" s="1204"/>
      <c r="M229" s="1149"/>
      <c r="N229" s="1149"/>
    </row>
    <row r="230" spans="1:14">
      <c r="A230" s="955">
        <v>1985</v>
      </c>
      <c r="B230" s="1217">
        <v>36818</v>
      </c>
      <c r="C230" s="1218">
        <v>587968</v>
      </c>
      <c r="D230" s="1219">
        <v>582056</v>
      </c>
      <c r="E230" s="1211"/>
      <c r="F230" s="1215"/>
      <c r="G230" s="1216"/>
      <c r="H230" s="1204"/>
      <c r="I230" s="1211"/>
      <c r="J230" s="1211"/>
      <c r="K230" s="1211"/>
      <c r="L230" s="1204"/>
      <c r="M230" s="1149"/>
      <c r="N230" s="1149"/>
    </row>
    <row r="231" spans="1:14">
      <c r="A231" s="955">
        <v>1986</v>
      </c>
      <c r="B231" s="1217">
        <v>35617</v>
      </c>
      <c r="C231" s="1218">
        <v>584163</v>
      </c>
      <c r="D231" s="1219">
        <v>578889</v>
      </c>
      <c r="E231" s="1211"/>
      <c r="F231" s="1215"/>
      <c r="G231" s="1216"/>
      <c r="H231" s="1204"/>
      <c r="I231" s="1211"/>
      <c r="J231" s="1211"/>
      <c r="K231" s="1211"/>
      <c r="L231" s="1204"/>
      <c r="M231" s="1149"/>
      <c r="N231" s="1149"/>
    </row>
    <row r="232" spans="1:14">
      <c r="A232" s="955">
        <v>1987</v>
      </c>
      <c r="B232" s="1217">
        <v>35116</v>
      </c>
      <c r="C232" s="1218">
        <v>580787</v>
      </c>
      <c r="D232" s="1219">
        <v>560237</v>
      </c>
      <c r="E232" s="1211"/>
      <c r="F232" s="1215"/>
      <c r="G232" s="1216"/>
      <c r="H232" s="1204"/>
      <c r="I232" s="1211"/>
      <c r="J232" s="1211"/>
      <c r="K232" s="1211"/>
      <c r="L232" s="1204"/>
      <c r="M232" s="1149"/>
      <c r="N232" s="1149"/>
    </row>
    <row r="233" spans="1:14">
      <c r="A233" s="955">
        <v>1988</v>
      </c>
      <c r="B233" s="1217">
        <v>37865</v>
      </c>
      <c r="C233" s="1218">
        <v>617399</v>
      </c>
      <c r="D233" s="1219">
        <v>608561</v>
      </c>
      <c r="E233" s="1211"/>
      <c r="F233" s="1215"/>
      <c r="G233" s="1216"/>
      <c r="H233" s="1204"/>
      <c r="I233" s="1211"/>
      <c r="J233" s="1211"/>
      <c r="K233" s="1211"/>
      <c r="L233" s="1204"/>
      <c r="M233" s="1149"/>
      <c r="N233" s="1149"/>
    </row>
    <row r="234" spans="1:14">
      <c r="A234" s="955">
        <v>1989</v>
      </c>
      <c r="B234" s="1217">
        <v>39540</v>
      </c>
      <c r="C234" s="1218">
        <v>636728</v>
      </c>
      <c r="D234" s="1219">
        <v>628600</v>
      </c>
      <c r="E234" s="1211"/>
      <c r="F234" s="1215"/>
      <c r="G234" s="1216"/>
      <c r="H234" s="1204"/>
      <c r="I234" s="1211"/>
      <c r="J234" s="1211"/>
      <c r="K234" s="1211"/>
      <c r="L234" s="1204"/>
      <c r="M234" s="1149"/>
      <c r="N234" s="1149"/>
    </row>
    <row r="235" spans="1:14">
      <c r="A235" s="955">
        <v>1990</v>
      </c>
      <c r="B235" s="1217">
        <v>39160</v>
      </c>
      <c r="C235" s="1218">
        <v>613200</v>
      </c>
      <c r="D235" s="1219">
        <v>620113</v>
      </c>
      <c r="E235" s="1211"/>
      <c r="F235" s="1215"/>
      <c r="G235" s="1216"/>
      <c r="H235" s="1204"/>
      <c r="I235" s="1211"/>
      <c r="J235" s="1211"/>
      <c r="K235" s="1211"/>
      <c r="L235" s="1204"/>
      <c r="M235" s="1149"/>
      <c r="N235" s="1149"/>
    </row>
    <row r="236" spans="1:14">
      <c r="A236" s="955">
        <v>1991</v>
      </c>
      <c r="B236" s="1217">
        <v>33660</v>
      </c>
      <c r="C236" s="1218">
        <v>533087</v>
      </c>
      <c r="D236" s="1219">
        <v>541731</v>
      </c>
      <c r="E236" s="1211"/>
      <c r="F236" s="1215"/>
      <c r="G236" s="1216"/>
      <c r="H236" s="1204"/>
      <c r="I236" s="1211"/>
      <c r="J236" s="1211"/>
      <c r="K236" s="1211"/>
      <c r="L236" s="1204"/>
      <c r="M236" s="1149"/>
      <c r="N236" s="1149"/>
    </row>
    <row r="237" spans="1:14">
      <c r="A237" s="955">
        <v>1992</v>
      </c>
      <c r="B237" s="1217">
        <v>39733</v>
      </c>
      <c r="C237" s="1218">
        <v>600928</v>
      </c>
      <c r="D237" s="1219">
        <v>590049</v>
      </c>
      <c r="E237" s="1211"/>
      <c r="F237" s="1215"/>
      <c r="G237" s="1216"/>
      <c r="H237" s="1204"/>
      <c r="I237" s="1211"/>
      <c r="J237" s="1211"/>
      <c r="K237" s="1211"/>
      <c r="L237" s="1204"/>
      <c r="M237" s="1149"/>
      <c r="N237" s="1149"/>
    </row>
    <row r="238" spans="1:14">
      <c r="A238" s="955">
        <v>1993</v>
      </c>
      <c r="B238" s="1217">
        <v>38531</v>
      </c>
      <c r="C238" s="1218">
        <v>751631</v>
      </c>
      <c r="D238" s="1219">
        <v>724745</v>
      </c>
      <c r="E238" s="1211"/>
      <c r="F238" s="1215"/>
      <c r="G238" s="1216"/>
      <c r="H238" s="1204"/>
      <c r="I238" s="1211"/>
      <c r="J238" s="1211"/>
      <c r="K238" s="1211"/>
      <c r="L238" s="1204"/>
      <c r="M238" s="1149"/>
      <c r="N238" s="1149"/>
    </row>
    <row r="239" spans="1:14">
      <c r="A239" s="955">
        <v>1994</v>
      </c>
      <c r="B239" s="1217">
        <v>40516</v>
      </c>
      <c r="C239" s="1218">
        <v>890118</v>
      </c>
      <c r="D239" s="1219">
        <v>873156</v>
      </c>
      <c r="E239" s="1211"/>
      <c r="F239" s="1215"/>
      <c r="G239" s="1216"/>
      <c r="H239" s="1204"/>
      <c r="I239" s="1211"/>
      <c r="J239" s="1211"/>
      <c r="K239" s="1211"/>
      <c r="L239" s="1204"/>
      <c r="M239" s="1149"/>
      <c r="N239" s="1149"/>
    </row>
    <row r="240" spans="1:14">
      <c r="A240" s="955">
        <v>1995</v>
      </c>
      <c r="B240" s="1217">
        <v>41401</v>
      </c>
      <c r="C240" s="1218">
        <v>984441</v>
      </c>
      <c r="D240" s="1219">
        <v>967075</v>
      </c>
      <c r="E240" s="1211"/>
      <c r="F240" s="1215"/>
      <c r="G240" s="1216"/>
      <c r="H240" s="1204"/>
      <c r="I240" s="1211"/>
      <c r="J240" s="1211"/>
      <c r="K240" s="1211"/>
      <c r="L240" s="1204"/>
      <c r="M240" s="1149"/>
      <c r="N240" s="1149"/>
    </row>
    <row r="241" spans="1:14">
      <c r="A241" s="955">
        <v>1996</v>
      </c>
      <c r="B241" s="1217">
        <v>41568</v>
      </c>
      <c r="C241" s="1218">
        <v>1036758</v>
      </c>
      <c r="D241" s="1219">
        <v>1088281</v>
      </c>
      <c r="E241" s="1211"/>
      <c r="F241" s="1215"/>
      <c r="G241" s="1216"/>
      <c r="H241" s="1204"/>
      <c r="I241" s="1211"/>
      <c r="J241" s="1211"/>
      <c r="K241" s="1211"/>
      <c r="L241" s="1204"/>
      <c r="M241" s="1149"/>
      <c r="N241" s="1149"/>
    </row>
    <row r="242" spans="1:14">
      <c r="A242" s="955">
        <v>1997</v>
      </c>
      <c r="B242" s="1217">
        <v>41306</v>
      </c>
      <c r="C242" s="1218">
        <v>1065443</v>
      </c>
      <c r="D242" s="1219">
        <v>998172</v>
      </c>
      <c r="E242" s="1211"/>
      <c r="F242" s="1215"/>
      <c r="G242" s="1216"/>
      <c r="H242" s="1204"/>
      <c r="I242" s="1211"/>
      <c r="J242" s="1211"/>
      <c r="K242" s="1211"/>
      <c r="L242" s="1204"/>
      <c r="M242" s="1149"/>
      <c r="N242" s="1149"/>
    </row>
    <row r="243" spans="1:14">
      <c r="A243" s="955">
        <v>1998</v>
      </c>
      <c r="B243" s="1217">
        <v>45927</v>
      </c>
      <c r="C243" s="1218">
        <v>1136068</v>
      </c>
      <c r="D243" s="1219">
        <v>1098133</v>
      </c>
      <c r="E243" s="1211"/>
      <c r="F243" s="1215"/>
      <c r="G243" s="1216"/>
      <c r="H243" s="1204"/>
      <c r="I243" s="1211"/>
      <c r="J243" s="1211"/>
      <c r="K243" s="1211"/>
      <c r="L243" s="1204"/>
      <c r="M243" s="1149"/>
      <c r="N243" s="1149"/>
    </row>
    <row r="244" spans="1:14">
      <c r="A244" s="955">
        <v>1999</v>
      </c>
      <c r="B244" s="1217">
        <v>50694</v>
      </c>
      <c r="C244" s="1218">
        <v>1319653</v>
      </c>
      <c r="D244" s="1219">
        <v>1294431</v>
      </c>
      <c r="E244" s="1211"/>
      <c r="F244" s="1215"/>
      <c r="G244" s="1216"/>
      <c r="H244" s="1204"/>
      <c r="I244" s="1211"/>
      <c r="J244" s="1211"/>
      <c r="K244" s="1211"/>
      <c r="L244" s="1204"/>
      <c r="M244" s="1149"/>
      <c r="N244" s="1149"/>
    </row>
    <row r="245" spans="1:14">
      <c r="A245" s="955">
        <v>2000</v>
      </c>
      <c r="B245" s="1217">
        <v>57111</v>
      </c>
      <c r="C245" s="1218">
        <v>1439938</v>
      </c>
      <c r="D245" s="1219">
        <v>1453628</v>
      </c>
      <c r="E245" s="1211"/>
      <c r="F245" s="1215"/>
      <c r="G245" s="1216"/>
      <c r="H245" s="1204"/>
      <c r="I245" s="1211"/>
      <c r="J245" s="1211"/>
      <c r="K245" s="1211"/>
      <c r="L245" s="1204"/>
      <c r="M245" s="1149"/>
      <c r="N245" s="1149"/>
    </row>
    <row r="246" spans="1:14">
      <c r="A246" s="955">
        <v>2001</v>
      </c>
      <c r="B246" s="1217">
        <v>65134</v>
      </c>
      <c r="C246" s="1218">
        <v>1418034</v>
      </c>
      <c r="D246" s="1219">
        <v>1470260</v>
      </c>
      <c r="E246" s="1211"/>
      <c r="F246" s="1215"/>
      <c r="G246" s="1216"/>
      <c r="H246" s="1204"/>
      <c r="I246" s="1211"/>
      <c r="J246" s="1211"/>
      <c r="K246" s="1211"/>
      <c r="L246" s="1204"/>
      <c r="M246" s="1149"/>
      <c r="N246" s="1149"/>
    </row>
    <row r="247" spans="1:14">
      <c r="A247" s="955">
        <v>2002</v>
      </c>
      <c r="B247" s="1217">
        <v>65987</v>
      </c>
      <c r="C247" s="1218">
        <v>1725610</v>
      </c>
      <c r="D247" s="1219">
        <v>1698867</v>
      </c>
      <c r="E247" s="1211"/>
      <c r="F247" s="1215"/>
      <c r="G247" s="1216"/>
      <c r="H247" s="1204"/>
      <c r="I247" s="1211"/>
      <c r="J247" s="1211"/>
      <c r="K247" s="1211"/>
      <c r="L247" s="1204"/>
      <c r="M247" s="1149"/>
      <c r="N247" s="1149"/>
    </row>
    <row r="248" spans="1:14">
      <c r="A248" s="955">
        <v>2003</v>
      </c>
      <c r="B248" s="1217">
        <v>69313</v>
      </c>
      <c r="C248" s="1218">
        <v>1892821</v>
      </c>
      <c r="D248" s="1219">
        <v>1893851</v>
      </c>
      <c r="E248" s="1211"/>
      <c r="F248" s="1215"/>
      <c r="G248" s="1216"/>
      <c r="H248" s="1204"/>
      <c r="I248" s="1211"/>
      <c r="J248" s="1211"/>
      <c r="K248" s="1211"/>
      <c r="L248" s="1204"/>
      <c r="M248" s="1149"/>
      <c r="N248" s="1149"/>
    </row>
    <row r="249" spans="1:14">
      <c r="A249" s="955">
        <v>2004</v>
      </c>
      <c r="B249" s="1217">
        <v>74022</v>
      </c>
      <c r="C249" s="1218">
        <v>2365127</v>
      </c>
      <c r="D249" s="1219">
        <v>2336093</v>
      </c>
      <c r="E249" s="1211"/>
      <c r="F249" s="1215"/>
      <c r="G249" s="1216"/>
      <c r="H249" s="1204"/>
      <c r="I249" s="1211"/>
      <c r="J249" s="1211"/>
      <c r="K249" s="1211"/>
      <c r="L249" s="1204"/>
      <c r="M249" s="1149"/>
      <c r="N249" s="1149"/>
    </row>
    <row r="250" spans="1:14">
      <c r="A250" s="955">
        <v>2005</v>
      </c>
      <c r="B250" s="1217">
        <v>76633</v>
      </c>
      <c r="C250" s="1218">
        <v>2482092</v>
      </c>
      <c r="D250" s="1219">
        <v>2458410</v>
      </c>
      <c r="E250" s="1211"/>
      <c r="F250" s="1215"/>
      <c r="G250" s="1216"/>
      <c r="H250" s="1204"/>
      <c r="I250" s="1211"/>
      <c r="J250" s="1211"/>
      <c r="K250" s="1211"/>
      <c r="L250" s="1204"/>
      <c r="M250" s="1149"/>
      <c r="N250" s="1149"/>
    </row>
    <row r="251" spans="1:14">
      <c r="A251" s="955">
        <v>2006</v>
      </c>
      <c r="B251" s="1217">
        <v>75437</v>
      </c>
      <c r="C251" s="1218">
        <v>2419967</v>
      </c>
      <c r="D251" s="1219">
        <v>2369569</v>
      </c>
      <c r="E251" s="1211"/>
      <c r="F251" s="1215"/>
      <c r="G251" s="1216"/>
      <c r="H251" s="1204"/>
      <c r="I251" s="1211"/>
      <c r="J251" s="1211"/>
      <c r="K251" s="1211"/>
      <c r="L251" s="1204"/>
      <c r="M251" s="1149"/>
      <c r="N251" s="1149"/>
    </row>
    <row r="252" spans="1:14">
      <c r="A252" s="955">
        <v>2007</v>
      </c>
      <c r="B252" s="1217">
        <v>82287</v>
      </c>
      <c r="C252" s="1218">
        <v>3323346</v>
      </c>
      <c r="D252" s="1219">
        <v>3242210</v>
      </c>
      <c r="E252" s="1211"/>
      <c r="F252" s="1215"/>
      <c r="G252" s="1216"/>
      <c r="H252" s="1204"/>
      <c r="I252" s="1211"/>
      <c r="J252" s="1211"/>
      <c r="K252" s="1211"/>
      <c r="L252" s="1204"/>
      <c r="M252" s="1149"/>
      <c r="N252" s="1149"/>
    </row>
    <row r="253" spans="1:14">
      <c r="A253" s="955">
        <v>2008</v>
      </c>
      <c r="B253" s="1217">
        <v>93163</v>
      </c>
      <c r="C253" s="1218">
        <v>4456580</v>
      </c>
      <c r="D253" s="1219">
        <v>4231132</v>
      </c>
      <c r="E253" s="1211"/>
      <c r="F253" s="1215"/>
      <c r="G253" s="1216"/>
      <c r="H253" s="1204"/>
      <c r="I253" s="1211"/>
      <c r="J253" s="1211"/>
      <c r="K253" s="1211"/>
      <c r="L253" s="1204"/>
      <c r="M253" s="1149"/>
      <c r="N253" s="1149"/>
    </row>
    <row r="254" spans="1:14">
      <c r="A254" s="955">
        <v>2009</v>
      </c>
      <c r="B254" s="1217">
        <v>102118</v>
      </c>
      <c r="C254" s="1218">
        <v>4724183</v>
      </c>
      <c r="D254" s="1219">
        <v>4650448</v>
      </c>
      <c r="E254" s="1211"/>
      <c r="F254" s="1215"/>
      <c r="G254" s="1216"/>
      <c r="H254" s="1204"/>
      <c r="I254" s="1211"/>
      <c r="J254" s="1211"/>
      <c r="K254" s="1211"/>
      <c r="L254" s="1204"/>
      <c r="M254" s="1149"/>
      <c r="N254" s="1149"/>
    </row>
    <row r="255" spans="1:14" ht="15.75" thickBot="1">
      <c r="A255" s="955">
        <v>2010</v>
      </c>
      <c r="B255" s="1220">
        <v>135715</v>
      </c>
      <c r="C255" s="1221">
        <v>5419321</v>
      </c>
      <c r="D255" s="1222">
        <v>5343809</v>
      </c>
      <c r="E255" s="1211"/>
      <c r="F255" s="1215"/>
      <c r="G255" s="1216"/>
      <c r="H255" s="1204"/>
      <c r="I255" s="1211"/>
      <c r="J255" s="1211"/>
      <c r="K255" s="1211"/>
      <c r="L255" s="1204"/>
      <c r="M255" s="1149"/>
      <c r="N255" s="1149"/>
    </row>
    <row r="256" spans="1:14" ht="15.75" thickBot="1">
      <c r="A256" s="477" t="s">
        <v>671</v>
      </c>
      <c r="B256" s="477"/>
      <c r="C256" s="477"/>
      <c r="D256" s="477"/>
      <c r="E256" s="820"/>
      <c r="F256" s="1210"/>
      <c r="G256" s="1210"/>
      <c r="H256" s="1223"/>
      <c r="I256" s="1223"/>
      <c r="J256" s="1223"/>
      <c r="K256" s="1223"/>
      <c r="L256" s="1223"/>
    </row>
    <row r="257" spans="1:12" ht="15.75" thickBot="1">
      <c r="A257" s="1224"/>
      <c r="B257" s="1225">
        <v>1753.7768064472068</v>
      </c>
      <c r="C257" s="1225">
        <v>20210.013866506764</v>
      </c>
      <c r="D257" s="1225">
        <v>23211.996684552632</v>
      </c>
      <c r="E257" s="1226"/>
      <c r="F257" s="1210"/>
      <c r="G257" s="1210"/>
      <c r="H257" s="1223"/>
      <c r="I257" s="1223"/>
      <c r="J257" s="1223"/>
      <c r="K257" s="1223"/>
      <c r="L257" s="1223"/>
    </row>
    <row r="258" spans="1:12">
      <c r="A258" s="1227" t="s">
        <v>72</v>
      </c>
      <c r="B258" s="993"/>
      <c r="C258" s="993"/>
      <c r="D258" s="993"/>
    </row>
    <row r="259" spans="1:12">
      <c r="A259" s="1143" t="s">
        <v>687</v>
      </c>
      <c r="B259" s="993"/>
      <c r="C259" s="993"/>
      <c r="D259" s="993"/>
    </row>
    <row r="260" spans="1:12" s="993" customFormat="1">
      <c r="A260" s="943" t="s">
        <v>688</v>
      </c>
    </row>
    <row r="261" spans="1:12">
      <c r="A261" s="1228" t="s">
        <v>73</v>
      </c>
      <c r="B261" s="993"/>
      <c r="C261" s="993"/>
      <c r="D261" s="993"/>
    </row>
    <row r="262" spans="1:12">
      <c r="A262" s="1147" t="s">
        <v>689</v>
      </c>
      <c r="B262" s="993"/>
      <c r="C262" s="993"/>
      <c r="D262" s="993"/>
    </row>
    <row r="263" spans="1:12">
      <c r="A263" s="944" t="s">
        <v>690</v>
      </c>
      <c r="B263" s="993"/>
      <c r="C263" s="993"/>
      <c r="D263" s="993"/>
    </row>
    <row r="264" spans="1:12">
      <c r="A264" s="944" t="s">
        <v>691</v>
      </c>
    </row>
    <row r="265" spans="1:12">
      <c r="A265" s="944" t="s">
        <v>692</v>
      </c>
    </row>
    <row r="266" spans="1:12">
      <c r="A266" s="944"/>
    </row>
    <row r="267" spans="1:12">
      <c r="A267" s="1229" t="s">
        <v>693</v>
      </c>
      <c r="B267" s="791"/>
      <c r="C267" s="791"/>
      <c r="D267" s="791"/>
      <c r="E267" s="791"/>
      <c r="F267" s="791"/>
      <c r="G267" s="791"/>
    </row>
    <row r="268" spans="1:12" ht="15.75" thickBot="1">
      <c r="A268" s="1230" t="s">
        <v>694</v>
      </c>
      <c r="B268" s="29"/>
      <c r="C268" s="29"/>
      <c r="D268" s="29"/>
      <c r="E268" s="29"/>
    </row>
    <row r="269" spans="1:12">
      <c r="A269" s="1231" t="s">
        <v>69</v>
      </c>
      <c r="B269" s="1232" t="s">
        <v>67</v>
      </c>
      <c r="C269" s="1233" t="s">
        <v>79</v>
      </c>
      <c r="D269" s="1233"/>
      <c r="E269" s="1233" t="s">
        <v>78</v>
      </c>
      <c r="F269" s="1233"/>
    </row>
    <row r="270" spans="1:12" ht="15.75" thickBot="1">
      <c r="A270" s="1234"/>
      <c r="B270" s="1235"/>
      <c r="C270" s="1236" t="s">
        <v>695</v>
      </c>
      <c r="D270" s="1237" t="s">
        <v>696</v>
      </c>
      <c r="E270" s="1238" t="s">
        <v>695</v>
      </c>
      <c r="F270" s="1239" t="s">
        <v>696</v>
      </c>
    </row>
    <row r="271" spans="1:12">
      <c r="A271" s="1240">
        <v>1969</v>
      </c>
      <c r="B271" s="1241">
        <v>2505</v>
      </c>
      <c r="C271" s="1241">
        <v>2402</v>
      </c>
      <c r="D271" s="1241">
        <v>103</v>
      </c>
      <c r="E271" s="1006" t="s">
        <v>611</v>
      </c>
      <c r="F271" s="1242" t="s">
        <v>611</v>
      </c>
    </row>
    <row r="272" spans="1:12">
      <c r="A272" s="955">
        <v>1970</v>
      </c>
      <c r="B272" s="1241">
        <v>2329.4</v>
      </c>
      <c r="C272" s="1241">
        <v>2249</v>
      </c>
      <c r="D272" s="1241">
        <v>80.400000000000006</v>
      </c>
      <c r="E272" s="1006" t="s">
        <v>611</v>
      </c>
      <c r="F272" s="1243" t="s">
        <v>611</v>
      </c>
    </row>
    <row r="273" spans="1:6">
      <c r="A273" s="955">
        <v>1971</v>
      </c>
      <c r="B273" s="1241">
        <v>2645.2</v>
      </c>
      <c r="C273" s="1241">
        <v>2546</v>
      </c>
      <c r="D273" s="1241">
        <v>99.2</v>
      </c>
      <c r="E273" s="1006" t="s">
        <v>611</v>
      </c>
      <c r="F273" s="1243" t="s">
        <v>611</v>
      </c>
    </row>
    <row r="274" spans="1:6">
      <c r="A274" s="955">
        <v>1972</v>
      </c>
      <c r="B274" s="1241">
        <v>3501.6</v>
      </c>
      <c r="C274" s="1241">
        <v>3419</v>
      </c>
      <c r="D274" s="1241">
        <v>82.6</v>
      </c>
      <c r="E274" s="1006" t="s">
        <v>611</v>
      </c>
      <c r="F274" s="1243" t="s">
        <v>611</v>
      </c>
    </row>
    <row r="275" spans="1:6">
      <c r="A275" s="955">
        <v>1973</v>
      </c>
      <c r="B275" s="1241">
        <v>4835.1000000000004</v>
      </c>
      <c r="C275" s="1241">
        <v>4701</v>
      </c>
      <c r="D275" s="1241">
        <v>134.1</v>
      </c>
      <c r="E275" s="1006" t="s">
        <v>611</v>
      </c>
      <c r="F275" s="1243" t="s">
        <v>611</v>
      </c>
    </row>
    <row r="276" spans="1:6">
      <c r="A276" s="955">
        <v>1974</v>
      </c>
      <c r="B276" s="1241">
        <v>7504.1</v>
      </c>
      <c r="C276" s="1241">
        <v>7366</v>
      </c>
      <c r="D276" s="1241">
        <v>138.1</v>
      </c>
      <c r="E276" s="1006" t="s">
        <v>611</v>
      </c>
      <c r="F276" s="1243" t="s">
        <v>611</v>
      </c>
    </row>
    <row r="277" spans="1:6">
      <c r="A277" s="955">
        <v>1975</v>
      </c>
      <c r="B277" s="1241">
        <v>11737.4</v>
      </c>
      <c r="C277" s="1241">
        <v>11560</v>
      </c>
      <c r="D277" s="1241">
        <v>177.4</v>
      </c>
      <c r="E277" s="1006" t="s">
        <v>611</v>
      </c>
      <c r="F277" s="1243" t="s">
        <v>611</v>
      </c>
    </row>
    <row r="278" spans="1:6">
      <c r="A278" s="955">
        <v>1976</v>
      </c>
      <c r="B278" s="1241">
        <v>12646.2</v>
      </c>
      <c r="C278" s="1241">
        <v>12493</v>
      </c>
      <c r="D278" s="1241">
        <v>153.19999999999999</v>
      </c>
      <c r="E278" s="1006" t="s">
        <v>611</v>
      </c>
      <c r="F278" s="1243" t="s">
        <v>611</v>
      </c>
    </row>
    <row r="279" spans="1:6">
      <c r="A279" s="955">
        <v>1977</v>
      </c>
      <c r="B279" s="1241">
        <v>21577.7</v>
      </c>
      <c r="C279" s="1241">
        <v>21311</v>
      </c>
      <c r="D279" s="1241">
        <v>266.7</v>
      </c>
      <c r="E279" s="1006" t="s">
        <v>611</v>
      </c>
      <c r="F279" s="1243" t="s">
        <v>611</v>
      </c>
    </row>
    <row r="280" spans="1:6">
      <c r="A280" s="955">
        <v>1978</v>
      </c>
      <c r="B280" s="1241">
        <v>17028.7</v>
      </c>
      <c r="C280" s="1241">
        <v>16655</v>
      </c>
      <c r="D280" s="1241">
        <v>373.7</v>
      </c>
      <c r="E280" s="1006" t="s">
        <v>611</v>
      </c>
      <c r="F280" s="1243" t="s">
        <v>611</v>
      </c>
    </row>
    <row r="281" spans="1:6">
      <c r="A281" s="955">
        <v>1979</v>
      </c>
      <c r="B281" s="1241">
        <v>20127.400000000001</v>
      </c>
      <c r="C281" s="1241">
        <v>19742</v>
      </c>
      <c r="D281" s="1241">
        <v>385.4</v>
      </c>
      <c r="E281" s="1006" t="s">
        <v>611</v>
      </c>
      <c r="F281" s="1243" t="s">
        <v>611</v>
      </c>
    </row>
    <row r="282" spans="1:6">
      <c r="A282" s="955">
        <v>1980</v>
      </c>
      <c r="B282" s="1241">
        <v>22903.8</v>
      </c>
      <c r="C282" s="1241">
        <v>22511</v>
      </c>
      <c r="D282" s="1241">
        <v>392.8</v>
      </c>
      <c r="E282" s="1006" t="s">
        <v>611</v>
      </c>
      <c r="F282" s="1243" t="s">
        <v>611</v>
      </c>
    </row>
    <row r="283" spans="1:6">
      <c r="A283" s="955">
        <v>1981</v>
      </c>
      <c r="B283" s="1241">
        <v>26061</v>
      </c>
      <c r="C283" s="1241">
        <v>25539</v>
      </c>
      <c r="D283" s="1241">
        <v>522</v>
      </c>
      <c r="E283" s="1006" t="s">
        <v>611</v>
      </c>
      <c r="F283" s="1243" t="s">
        <v>611</v>
      </c>
    </row>
    <row r="284" spans="1:6">
      <c r="A284" s="955">
        <v>1982</v>
      </c>
      <c r="B284" s="1241">
        <v>26453</v>
      </c>
      <c r="C284" s="1241">
        <v>25879</v>
      </c>
      <c r="D284" s="1241">
        <v>574</v>
      </c>
      <c r="E284" s="1006" t="s">
        <v>611</v>
      </c>
      <c r="F284" s="1243" t="s">
        <v>611</v>
      </c>
    </row>
    <row r="285" spans="1:6">
      <c r="A285" s="955">
        <v>1983</v>
      </c>
      <c r="B285" s="1241">
        <v>26106</v>
      </c>
      <c r="C285" s="1241">
        <v>25637</v>
      </c>
      <c r="D285" s="1241">
        <v>469</v>
      </c>
      <c r="E285" s="1006" t="s">
        <v>611</v>
      </c>
      <c r="F285" s="1243" t="s">
        <v>611</v>
      </c>
    </row>
    <row r="286" spans="1:6">
      <c r="A286" s="955">
        <v>1984</v>
      </c>
      <c r="B286" s="1241">
        <v>25442.2</v>
      </c>
      <c r="C286" s="1241">
        <v>24945</v>
      </c>
      <c r="D286" s="1241">
        <v>497.2</v>
      </c>
      <c r="E286" s="1006" t="s">
        <v>611</v>
      </c>
      <c r="F286" s="1243" t="s">
        <v>611</v>
      </c>
    </row>
    <row r="287" spans="1:6">
      <c r="A287" s="955">
        <v>1985</v>
      </c>
      <c r="B287" s="1241">
        <v>25324.6</v>
      </c>
      <c r="C287" s="1241">
        <v>24829</v>
      </c>
      <c r="D287" s="1241">
        <v>495.6</v>
      </c>
      <c r="E287" s="1006" t="s">
        <v>611</v>
      </c>
      <c r="F287" s="1243" t="s">
        <v>611</v>
      </c>
    </row>
    <row r="288" spans="1:6">
      <c r="A288" s="955">
        <v>1986</v>
      </c>
      <c r="B288" s="1241">
        <v>23717.9</v>
      </c>
      <c r="C288" s="1241">
        <v>23191</v>
      </c>
      <c r="D288" s="1241">
        <v>526.9</v>
      </c>
      <c r="E288" s="1006" t="s">
        <v>611</v>
      </c>
      <c r="F288" s="1243" t="s">
        <v>611</v>
      </c>
    </row>
    <row r="289" spans="1:6">
      <c r="A289" s="955">
        <v>1987</v>
      </c>
      <c r="B289" s="1241">
        <v>22120.400000000001</v>
      </c>
      <c r="C289" s="1241">
        <v>21605</v>
      </c>
      <c r="D289" s="1241">
        <v>515.4</v>
      </c>
      <c r="E289" s="1006" t="s">
        <v>611</v>
      </c>
      <c r="F289" s="1243" t="s">
        <v>611</v>
      </c>
    </row>
    <row r="290" spans="1:6">
      <c r="A290" s="955">
        <v>1988</v>
      </c>
      <c r="B290" s="1241">
        <v>22964</v>
      </c>
      <c r="C290" s="1241">
        <v>22456</v>
      </c>
      <c r="D290" s="1241">
        <v>508</v>
      </c>
      <c r="E290" s="1006" t="s">
        <v>611</v>
      </c>
      <c r="F290" s="1243" t="s">
        <v>611</v>
      </c>
    </row>
    <row r="291" spans="1:6">
      <c r="A291" s="955">
        <v>1989</v>
      </c>
      <c r="B291" s="1241">
        <v>25361</v>
      </c>
      <c r="C291" s="1241">
        <v>24949</v>
      </c>
      <c r="D291" s="1241">
        <v>412</v>
      </c>
      <c r="E291" s="1006" t="s">
        <v>611</v>
      </c>
      <c r="F291" s="1243" t="s">
        <v>611</v>
      </c>
    </row>
    <row r="292" spans="1:6">
      <c r="A292" s="955">
        <v>1990</v>
      </c>
      <c r="B292" s="1241">
        <v>22777</v>
      </c>
      <c r="C292" s="1241">
        <v>22329</v>
      </c>
      <c r="D292" s="1241">
        <v>448</v>
      </c>
      <c r="E292" s="1006" t="s">
        <v>611</v>
      </c>
      <c r="F292" s="1243" t="s">
        <v>611</v>
      </c>
    </row>
    <row r="293" spans="1:6">
      <c r="A293" s="955">
        <v>1991</v>
      </c>
      <c r="B293" s="1241">
        <v>20569</v>
      </c>
      <c r="C293" s="1241">
        <v>20169</v>
      </c>
      <c r="D293" s="1241">
        <v>400</v>
      </c>
      <c r="E293" s="1006" t="s">
        <v>611</v>
      </c>
      <c r="F293" s="1243" t="s">
        <v>611</v>
      </c>
    </row>
    <row r="294" spans="1:6">
      <c r="A294" s="955">
        <v>1992</v>
      </c>
      <c r="B294" s="1241">
        <v>22968</v>
      </c>
      <c r="C294" s="1241">
        <v>22440</v>
      </c>
      <c r="D294" s="1241">
        <v>528</v>
      </c>
      <c r="E294" s="1006" t="s">
        <v>611</v>
      </c>
      <c r="F294" s="1243" t="s">
        <v>611</v>
      </c>
    </row>
    <row r="295" spans="1:6">
      <c r="A295" s="955">
        <v>1993</v>
      </c>
      <c r="B295" s="1241">
        <v>32008</v>
      </c>
      <c r="C295" s="1241">
        <v>31359</v>
      </c>
      <c r="D295" s="1241">
        <v>649</v>
      </c>
      <c r="E295" s="1006" t="s">
        <v>611</v>
      </c>
      <c r="F295" s="1243" t="s">
        <v>611</v>
      </c>
    </row>
    <row r="296" spans="1:6">
      <c r="A296" s="955">
        <v>1994</v>
      </c>
      <c r="B296" s="1241">
        <v>34914.300000000003</v>
      </c>
      <c r="C296" s="1241">
        <v>34301</v>
      </c>
      <c r="D296" s="1241">
        <v>599</v>
      </c>
      <c r="E296" s="1244">
        <v>14.3</v>
      </c>
      <c r="F296" s="1245">
        <v>1E-3</v>
      </c>
    </row>
    <row r="297" spans="1:6">
      <c r="A297" s="955">
        <v>1995</v>
      </c>
      <c r="B297" s="1241">
        <v>38754.9</v>
      </c>
      <c r="C297" s="1241">
        <v>38078</v>
      </c>
      <c r="D297" s="1241">
        <v>611</v>
      </c>
      <c r="E297" s="1244">
        <v>65.7</v>
      </c>
      <c r="F297" s="1245">
        <v>0.23</v>
      </c>
    </row>
    <row r="298" spans="1:6">
      <c r="A298" s="955">
        <v>1996</v>
      </c>
      <c r="B298" s="1241">
        <v>40093.699999999997</v>
      </c>
      <c r="C298" s="1241">
        <v>39393</v>
      </c>
      <c r="D298" s="1241">
        <v>580</v>
      </c>
      <c r="E298" s="1244">
        <v>120.5</v>
      </c>
      <c r="F298" s="1246">
        <v>0.2</v>
      </c>
    </row>
    <row r="299" spans="1:6">
      <c r="A299" s="955">
        <v>1997</v>
      </c>
      <c r="B299" s="1241">
        <v>40251</v>
      </c>
      <c r="C299" s="1241">
        <v>39530</v>
      </c>
      <c r="D299" s="1241">
        <v>592</v>
      </c>
      <c r="E299" s="1241">
        <v>129</v>
      </c>
      <c r="F299" s="1246">
        <v>8.9999999999999993E-3</v>
      </c>
    </row>
    <row r="300" spans="1:6">
      <c r="A300" s="955">
        <v>1998</v>
      </c>
      <c r="B300" s="1241">
        <v>47010</v>
      </c>
      <c r="C300" s="1241">
        <v>46074</v>
      </c>
      <c r="D300" s="1241">
        <v>730</v>
      </c>
      <c r="E300" s="1241">
        <v>206</v>
      </c>
      <c r="F300" s="1246">
        <v>0.04</v>
      </c>
    </row>
    <row r="301" spans="1:6">
      <c r="A301" s="955">
        <v>1999</v>
      </c>
      <c r="B301" s="1241">
        <v>52730.2</v>
      </c>
      <c r="C301" s="1241">
        <v>51751</v>
      </c>
      <c r="D301" s="1241">
        <v>749</v>
      </c>
      <c r="E301" s="1241">
        <v>230.2</v>
      </c>
      <c r="F301" s="1246">
        <v>0.03</v>
      </c>
    </row>
    <row r="302" spans="1:6">
      <c r="A302" s="955">
        <v>2000</v>
      </c>
      <c r="B302" s="1241">
        <v>63267.9</v>
      </c>
      <c r="C302" s="1241">
        <v>62084</v>
      </c>
      <c r="D302" s="1241">
        <v>855</v>
      </c>
      <c r="E302" s="1241">
        <v>328.7</v>
      </c>
      <c r="F302" s="1246">
        <v>0.2</v>
      </c>
    </row>
    <row r="303" spans="1:6">
      <c r="A303" s="955">
        <v>2001</v>
      </c>
      <c r="B303" s="1241">
        <v>65659.7</v>
      </c>
      <c r="C303" s="1241">
        <v>64607</v>
      </c>
      <c r="D303" s="1241">
        <v>870</v>
      </c>
      <c r="E303" s="1241">
        <v>182.3</v>
      </c>
      <c r="F303" s="1246">
        <v>0.4</v>
      </c>
    </row>
    <row r="304" spans="1:6">
      <c r="A304" s="955">
        <v>2002</v>
      </c>
      <c r="B304" s="1241">
        <v>74629.7</v>
      </c>
      <c r="C304" s="1241">
        <v>73414</v>
      </c>
      <c r="D304" s="1241">
        <v>1030</v>
      </c>
      <c r="E304" s="1241">
        <v>185</v>
      </c>
      <c r="F304" s="1246">
        <v>0.7</v>
      </c>
    </row>
    <row r="305" spans="1:7">
      <c r="A305" s="955">
        <v>2003</v>
      </c>
      <c r="B305" s="1241">
        <v>80078.899999999994</v>
      </c>
      <c r="C305" s="1241">
        <v>78373</v>
      </c>
      <c r="D305" s="1241">
        <v>1446</v>
      </c>
      <c r="E305" s="1241">
        <v>259.5</v>
      </c>
      <c r="F305" s="1246">
        <v>0.4</v>
      </c>
    </row>
    <row r="306" spans="1:7">
      <c r="A306" s="955">
        <v>2004</v>
      </c>
      <c r="B306" s="1241">
        <v>92077.3</v>
      </c>
      <c r="C306" s="1241">
        <v>90849</v>
      </c>
      <c r="D306" s="1241">
        <v>1008</v>
      </c>
      <c r="E306" s="1241">
        <v>220.1</v>
      </c>
      <c r="F306" s="1246">
        <v>0.2</v>
      </c>
    </row>
    <row r="307" spans="1:7">
      <c r="A307" s="955">
        <v>2005</v>
      </c>
      <c r="B307" s="1241">
        <v>113985.1</v>
      </c>
      <c r="C307" s="1241">
        <v>112828</v>
      </c>
      <c r="D307" s="1241">
        <v>807</v>
      </c>
      <c r="E307" s="1244">
        <v>350</v>
      </c>
      <c r="F307" s="1245">
        <v>0.13</v>
      </c>
    </row>
    <row r="308" spans="1:7">
      <c r="A308" s="955">
        <v>2006</v>
      </c>
      <c r="B308" s="1241">
        <v>134353.1</v>
      </c>
      <c r="C308" s="1244">
        <v>133747</v>
      </c>
      <c r="D308" s="1244">
        <v>361</v>
      </c>
      <c r="E308" s="1244">
        <v>245</v>
      </c>
      <c r="F308" s="1245">
        <v>0.08</v>
      </c>
    </row>
    <row r="309" spans="1:7">
      <c r="A309" s="955">
        <v>2007</v>
      </c>
      <c r="B309" s="1241">
        <v>166462.5</v>
      </c>
      <c r="C309" s="1241">
        <v>164005</v>
      </c>
      <c r="D309" s="1241">
        <v>699</v>
      </c>
      <c r="E309" s="1244">
        <v>1758</v>
      </c>
      <c r="F309" s="1245">
        <v>0.5</v>
      </c>
    </row>
    <row r="310" spans="1:7">
      <c r="A310" s="955">
        <v>2008</v>
      </c>
      <c r="B310" s="1241">
        <v>188807.1</v>
      </c>
      <c r="C310" s="1241">
        <v>187219</v>
      </c>
      <c r="D310" s="1241">
        <v>1066</v>
      </c>
      <c r="E310" s="1244">
        <v>522</v>
      </c>
      <c r="F310" s="1245">
        <v>0.1</v>
      </c>
    </row>
    <row r="311" spans="1:7">
      <c r="A311" s="955">
        <v>2009</v>
      </c>
      <c r="B311" s="1241">
        <v>206638.4</v>
      </c>
      <c r="C311" s="1241">
        <v>204120</v>
      </c>
      <c r="D311" s="1241">
        <v>1860</v>
      </c>
      <c r="E311" s="1244">
        <v>658</v>
      </c>
      <c r="F311" s="1245">
        <v>0.39</v>
      </c>
    </row>
    <row r="312" spans="1:7" ht="15.75" thickBot="1">
      <c r="A312" s="958">
        <v>2010</v>
      </c>
      <c r="B312" s="1247">
        <v>231541</v>
      </c>
      <c r="C312" s="1248">
        <v>229021</v>
      </c>
      <c r="D312" s="1248">
        <v>2113</v>
      </c>
      <c r="E312" s="1248">
        <v>407</v>
      </c>
      <c r="F312" s="1249">
        <v>0</v>
      </c>
    </row>
    <row r="313" spans="1:7" s="941" customFormat="1" ht="15.75" thickBot="1">
      <c r="A313" s="450" t="s">
        <v>697</v>
      </c>
      <c r="B313" s="450"/>
      <c r="C313" s="450"/>
      <c r="D313" s="450"/>
      <c r="E313" s="450"/>
      <c r="F313" s="450"/>
    </row>
    <row r="314" spans="1:7" s="941" customFormat="1" ht="15.75" thickBot="1">
      <c r="A314" s="452"/>
      <c r="B314" s="1250">
        <v>9143.1536926147692</v>
      </c>
      <c r="C314" s="1250">
        <v>9434.5961698584524</v>
      </c>
      <c r="D314" s="1250">
        <v>1951.4563106796118</v>
      </c>
      <c r="E314" s="1250" t="s">
        <v>394</v>
      </c>
      <c r="F314" s="1251" t="s">
        <v>394</v>
      </c>
    </row>
    <row r="315" spans="1:7">
      <c r="A315" s="943" t="s">
        <v>698</v>
      </c>
      <c r="B315" s="776"/>
      <c r="C315" s="1252"/>
      <c r="D315" s="1252"/>
      <c r="E315" s="776"/>
    </row>
    <row r="317" spans="1:7">
      <c r="A317" s="1229" t="s">
        <v>699</v>
      </c>
      <c r="B317" s="791"/>
      <c r="C317" s="791"/>
      <c r="D317" s="791"/>
      <c r="E317" s="791"/>
      <c r="F317" s="791"/>
      <c r="G317" s="791"/>
    </row>
    <row r="318" spans="1:7" ht="15.75" thickBot="1">
      <c r="A318" s="278" t="s">
        <v>694</v>
      </c>
      <c r="B318" s="311"/>
      <c r="C318" s="1253"/>
      <c r="D318" s="1253"/>
      <c r="E318" s="278"/>
    </row>
    <row r="319" spans="1:7">
      <c r="A319" s="1231" t="s">
        <v>69</v>
      </c>
      <c r="B319" s="1232" t="s">
        <v>67</v>
      </c>
      <c r="C319" s="1233" t="s">
        <v>79</v>
      </c>
      <c r="D319" s="1233"/>
      <c r="E319" s="1233" t="s">
        <v>78</v>
      </c>
      <c r="F319" s="1233"/>
    </row>
    <row r="320" spans="1:7" ht="15.75" thickBot="1">
      <c r="A320" s="1234"/>
      <c r="B320" s="1235"/>
      <c r="C320" s="1236" t="s">
        <v>695</v>
      </c>
      <c r="D320" s="1237" t="s">
        <v>696</v>
      </c>
      <c r="E320" s="1238" t="s">
        <v>695</v>
      </c>
      <c r="F320" s="1239" t="s">
        <v>696</v>
      </c>
    </row>
    <row r="321" spans="1:6">
      <c r="A321" s="1240">
        <v>1969</v>
      </c>
      <c r="B321" s="1241">
        <v>398</v>
      </c>
      <c r="C321" s="1241">
        <v>367</v>
      </c>
      <c r="D321" s="1241">
        <v>31</v>
      </c>
      <c r="E321" s="1006" t="s">
        <v>611</v>
      </c>
      <c r="F321" s="1242" t="s">
        <v>611</v>
      </c>
    </row>
    <row r="322" spans="1:6">
      <c r="A322" s="955">
        <v>1970</v>
      </c>
      <c r="B322" s="1241">
        <v>602</v>
      </c>
      <c r="C322" s="1241">
        <v>574</v>
      </c>
      <c r="D322" s="1241">
        <v>28</v>
      </c>
      <c r="E322" s="1006" t="s">
        <v>611</v>
      </c>
      <c r="F322" s="1243" t="s">
        <v>611</v>
      </c>
    </row>
    <row r="323" spans="1:6">
      <c r="A323" s="955">
        <v>1971</v>
      </c>
      <c r="B323" s="1241">
        <v>919</v>
      </c>
      <c r="C323" s="1241">
        <v>885</v>
      </c>
      <c r="D323" s="1241">
        <v>34</v>
      </c>
      <c r="E323" s="1006" t="s">
        <v>611</v>
      </c>
      <c r="F323" s="1243" t="s">
        <v>611</v>
      </c>
    </row>
    <row r="324" spans="1:6">
      <c r="A324" s="955">
        <v>1972</v>
      </c>
      <c r="B324" s="1241">
        <v>927</v>
      </c>
      <c r="C324" s="1241">
        <v>874</v>
      </c>
      <c r="D324" s="1241">
        <v>53</v>
      </c>
      <c r="E324" s="1006" t="s">
        <v>611</v>
      </c>
      <c r="F324" s="1243" t="s">
        <v>611</v>
      </c>
    </row>
    <row r="325" spans="1:6">
      <c r="A325" s="955">
        <v>1973</v>
      </c>
      <c r="B325" s="1241">
        <v>1255</v>
      </c>
      <c r="C325" s="1241">
        <v>1179</v>
      </c>
      <c r="D325" s="1241">
        <v>76</v>
      </c>
      <c r="E325" s="1006" t="s">
        <v>611</v>
      </c>
      <c r="F325" s="1243" t="s">
        <v>611</v>
      </c>
    </row>
    <row r="326" spans="1:6">
      <c r="A326" s="955">
        <v>1974</v>
      </c>
      <c r="B326" s="1241">
        <v>4001</v>
      </c>
      <c r="C326" s="1241">
        <v>3915</v>
      </c>
      <c r="D326" s="1241">
        <v>86</v>
      </c>
      <c r="E326" s="1006" t="s">
        <v>611</v>
      </c>
      <c r="F326" s="1243" t="s">
        <v>611</v>
      </c>
    </row>
    <row r="327" spans="1:6">
      <c r="A327" s="955">
        <v>1975</v>
      </c>
      <c r="B327" s="1241">
        <v>3899</v>
      </c>
      <c r="C327" s="1241">
        <v>3791</v>
      </c>
      <c r="D327" s="1241">
        <v>108</v>
      </c>
      <c r="E327" s="1006" t="s">
        <v>611</v>
      </c>
      <c r="F327" s="1243" t="s">
        <v>611</v>
      </c>
    </row>
    <row r="328" spans="1:6">
      <c r="A328" s="955">
        <v>1976</v>
      </c>
      <c r="B328" s="1241">
        <v>3438</v>
      </c>
      <c r="C328" s="1241">
        <v>3304</v>
      </c>
      <c r="D328" s="1241">
        <v>134</v>
      </c>
      <c r="E328" s="1006" t="s">
        <v>611</v>
      </c>
      <c r="F328" s="1243" t="s">
        <v>611</v>
      </c>
    </row>
    <row r="329" spans="1:6">
      <c r="A329" s="955">
        <v>1977</v>
      </c>
      <c r="B329" s="1241">
        <v>3785</v>
      </c>
      <c r="C329" s="1241">
        <v>3591</v>
      </c>
      <c r="D329" s="1241">
        <v>194</v>
      </c>
      <c r="E329" s="1006" t="s">
        <v>611</v>
      </c>
      <c r="F329" s="1243" t="s">
        <v>611</v>
      </c>
    </row>
    <row r="330" spans="1:6">
      <c r="A330" s="955">
        <v>1978</v>
      </c>
      <c r="B330" s="1241">
        <v>4502</v>
      </c>
      <c r="C330" s="1241">
        <v>4283</v>
      </c>
      <c r="D330" s="1241">
        <v>219</v>
      </c>
      <c r="E330" s="1006" t="s">
        <v>611</v>
      </c>
      <c r="F330" s="1243" t="s">
        <v>611</v>
      </c>
    </row>
    <row r="331" spans="1:6">
      <c r="A331" s="955">
        <v>1979</v>
      </c>
      <c r="B331" s="1241">
        <v>3087</v>
      </c>
      <c r="C331" s="1241">
        <v>2832</v>
      </c>
      <c r="D331" s="1241">
        <v>255</v>
      </c>
      <c r="E331" s="1006" t="s">
        <v>611</v>
      </c>
      <c r="F331" s="1243" t="s">
        <v>611</v>
      </c>
    </row>
    <row r="332" spans="1:6">
      <c r="A332" s="955">
        <v>1980</v>
      </c>
      <c r="B332" s="1241">
        <v>3950</v>
      </c>
      <c r="C332" s="1241">
        <v>3635</v>
      </c>
      <c r="D332" s="1241">
        <v>315</v>
      </c>
      <c r="E332" s="1006" t="s">
        <v>611</v>
      </c>
      <c r="F332" s="1243" t="s">
        <v>611</v>
      </c>
    </row>
    <row r="333" spans="1:6">
      <c r="A333" s="955">
        <v>1981</v>
      </c>
      <c r="B333" s="1241">
        <v>4362</v>
      </c>
      <c r="C333" s="1241">
        <v>3988</v>
      </c>
      <c r="D333" s="1241">
        <v>374</v>
      </c>
      <c r="E333" s="1006" t="s">
        <v>611</v>
      </c>
      <c r="F333" s="1243" t="s">
        <v>611</v>
      </c>
    </row>
    <row r="334" spans="1:6">
      <c r="A334" s="955">
        <v>1982</v>
      </c>
      <c r="B334" s="1241">
        <v>7179</v>
      </c>
      <c r="C334" s="1241">
        <v>6776</v>
      </c>
      <c r="D334" s="1241">
        <v>403</v>
      </c>
      <c r="E334" s="1006" t="s">
        <v>611</v>
      </c>
      <c r="F334" s="1243" t="s">
        <v>611</v>
      </c>
    </row>
    <row r="335" spans="1:6">
      <c r="A335" s="955">
        <v>1983</v>
      </c>
      <c r="B335" s="1241">
        <v>8668</v>
      </c>
      <c r="C335" s="1241">
        <v>8260</v>
      </c>
      <c r="D335" s="1241">
        <v>408</v>
      </c>
      <c r="E335" s="1006" t="s">
        <v>611</v>
      </c>
      <c r="F335" s="1243" t="s">
        <v>611</v>
      </c>
    </row>
    <row r="336" spans="1:6">
      <c r="A336" s="955">
        <v>1984</v>
      </c>
      <c r="B336" s="1241">
        <v>9215</v>
      </c>
      <c r="C336" s="1241">
        <v>8850</v>
      </c>
      <c r="D336" s="1241">
        <v>365</v>
      </c>
      <c r="E336" s="1006" t="s">
        <v>611</v>
      </c>
      <c r="F336" s="1243" t="s">
        <v>611</v>
      </c>
    </row>
    <row r="337" spans="1:6">
      <c r="A337" s="955">
        <v>1985</v>
      </c>
      <c r="B337" s="1241">
        <v>8353</v>
      </c>
      <c r="C337" s="1241">
        <v>7984</v>
      </c>
      <c r="D337" s="1241">
        <v>369</v>
      </c>
      <c r="E337" s="1006" t="s">
        <v>611</v>
      </c>
      <c r="F337" s="1243" t="s">
        <v>611</v>
      </c>
    </row>
    <row r="338" spans="1:6">
      <c r="A338" s="955">
        <v>1986</v>
      </c>
      <c r="B338" s="1241">
        <v>8476</v>
      </c>
      <c r="C338" s="1241">
        <v>8101</v>
      </c>
      <c r="D338" s="1241">
        <v>375</v>
      </c>
      <c r="E338" s="1006" t="s">
        <v>611</v>
      </c>
      <c r="F338" s="1243" t="s">
        <v>611</v>
      </c>
    </row>
    <row r="339" spans="1:6">
      <c r="A339" s="955">
        <v>1987</v>
      </c>
      <c r="B339" s="1241">
        <v>10480</v>
      </c>
      <c r="C339" s="1241">
        <v>10139</v>
      </c>
      <c r="D339" s="1241">
        <v>341</v>
      </c>
      <c r="E339" s="1006" t="s">
        <v>611</v>
      </c>
      <c r="F339" s="1243" t="s">
        <v>611</v>
      </c>
    </row>
    <row r="340" spans="1:6">
      <c r="A340" s="955">
        <v>1988</v>
      </c>
      <c r="B340" s="1241">
        <v>10551</v>
      </c>
      <c r="C340" s="1241">
        <v>10242</v>
      </c>
      <c r="D340" s="1241">
        <v>309</v>
      </c>
      <c r="E340" s="1006" t="s">
        <v>611</v>
      </c>
      <c r="F340" s="1243" t="s">
        <v>611</v>
      </c>
    </row>
    <row r="341" spans="1:6">
      <c r="A341" s="955">
        <v>1989</v>
      </c>
      <c r="B341" s="1241">
        <v>10894</v>
      </c>
      <c r="C341" s="1241">
        <v>10588</v>
      </c>
      <c r="D341" s="1241">
        <v>306</v>
      </c>
      <c r="E341" s="1006" t="s">
        <v>611</v>
      </c>
      <c r="F341" s="1243" t="s">
        <v>611</v>
      </c>
    </row>
    <row r="342" spans="1:6">
      <c r="A342" s="955">
        <v>1990</v>
      </c>
      <c r="B342" s="1241">
        <v>12198</v>
      </c>
      <c r="C342" s="1241">
        <v>11798</v>
      </c>
      <c r="D342" s="1241">
        <v>400</v>
      </c>
      <c r="E342" s="1006" t="s">
        <v>611</v>
      </c>
      <c r="F342" s="1243" t="s">
        <v>611</v>
      </c>
    </row>
    <row r="343" spans="1:6">
      <c r="A343" s="955">
        <v>1991</v>
      </c>
      <c r="B343" s="1241">
        <v>12837</v>
      </c>
      <c r="C343" s="1241">
        <v>12496</v>
      </c>
      <c r="D343" s="1241">
        <v>341</v>
      </c>
      <c r="E343" s="1006" t="s">
        <v>611</v>
      </c>
      <c r="F343" s="1243" t="s">
        <v>611</v>
      </c>
    </row>
    <row r="344" spans="1:6">
      <c r="A344" s="955">
        <v>1992</v>
      </c>
      <c r="B344" s="1241">
        <v>13293</v>
      </c>
      <c r="C344" s="1241">
        <v>12847</v>
      </c>
      <c r="D344" s="1241">
        <v>446</v>
      </c>
      <c r="E344" s="1006" t="s">
        <v>611</v>
      </c>
      <c r="F344" s="1243" t="s">
        <v>611</v>
      </c>
    </row>
    <row r="345" spans="1:6">
      <c r="A345" s="955">
        <v>1993</v>
      </c>
      <c r="B345" s="1241">
        <v>19417</v>
      </c>
      <c r="C345" s="1241">
        <v>18857</v>
      </c>
      <c r="D345" s="1241">
        <v>560</v>
      </c>
      <c r="E345" s="1006" t="s">
        <v>611</v>
      </c>
      <c r="F345" s="1243" t="s">
        <v>611</v>
      </c>
    </row>
    <row r="346" spans="1:6">
      <c r="A346" s="955">
        <v>1994</v>
      </c>
      <c r="B346" s="1241">
        <v>24526.400000000001</v>
      </c>
      <c r="C346" s="1241">
        <v>22198</v>
      </c>
      <c r="D346" s="1241">
        <v>524</v>
      </c>
      <c r="E346" s="1244">
        <v>1804.4</v>
      </c>
      <c r="F346" s="1245">
        <v>3.0000000000000001E-3</v>
      </c>
    </row>
    <row r="347" spans="1:6">
      <c r="A347" s="955">
        <v>1995</v>
      </c>
      <c r="B347" s="1241">
        <v>32392.9</v>
      </c>
      <c r="C347" s="1241">
        <v>28335</v>
      </c>
      <c r="D347" s="1241">
        <v>528</v>
      </c>
      <c r="E347" s="1244">
        <v>3529.9</v>
      </c>
      <c r="F347" s="1245">
        <v>2.1999999999999999E-2</v>
      </c>
    </row>
    <row r="348" spans="1:6">
      <c r="A348" s="955">
        <v>1996</v>
      </c>
      <c r="B348" s="1241">
        <v>32814.6</v>
      </c>
      <c r="C348" s="1241">
        <v>29769</v>
      </c>
      <c r="D348" s="1241">
        <v>380</v>
      </c>
      <c r="E348" s="1244">
        <v>2665.6</v>
      </c>
      <c r="F348" s="1246">
        <v>2.1999999999999999E-2</v>
      </c>
    </row>
    <row r="349" spans="1:6">
      <c r="A349" s="955">
        <v>1997</v>
      </c>
      <c r="B349" s="1241">
        <v>32134.1</v>
      </c>
      <c r="C349" s="1241">
        <v>31422</v>
      </c>
      <c r="D349" s="1241">
        <v>411</v>
      </c>
      <c r="E349" s="1241">
        <v>301.10000000000002</v>
      </c>
      <c r="F349" s="1246">
        <v>0</v>
      </c>
    </row>
    <row r="350" spans="1:6">
      <c r="A350" s="955">
        <v>1998</v>
      </c>
      <c r="B350" s="1241">
        <v>34364.199999999997</v>
      </c>
      <c r="C350" s="1241">
        <v>33773</v>
      </c>
      <c r="D350" s="1241">
        <v>481</v>
      </c>
      <c r="E350" s="1241">
        <v>110.2</v>
      </c>
      <c r="F350" s="1246">
        <v>0</v>
      </c>
    </row>
    <row r="351" spans="1:6">
      <c r="A351" s="955">
        <v>1999</v>
      </c>
      <c r="B351" s="1241">
        <v>41366.5</v>
      </c>
      <c r="C351" s="1241">
        <v>40516</v>
      </c>
      <c r="D351" s="1241">
        <v>556</v>
      </c>
      <c r="E351" s="1241">
        <v>294.39999999999998</v>
      </c>
      <c r="F351" s="1246">
        <v>0.1</v>
      </c>
    </row>
    <row r="352" spans="1:6">
      <c r="A352" s="955">
        <v>2000</v>
      </c>
      <c r="B352" s="1241">
        <v>45628.4</v>
      </c>
      <c r="C352" s="1241">
        <v>44933</v>
      </c>
      <c r="D352" s="1241">
        <v>562</v>
      </c>
      <c r="E352" s="1241">
        <v>133.4</v>
      </c>
      <c r="F352" s="1246">
        <v>0</v>
      </c>
    </row>
    <row r="353" spans="1:7">
      <c r="A353" s="955">
        <v>2001</v>
      </c>
      <c r="B353" s="1241">
        <v>47069.3</v>
      </c>
      <c r="C353" s="1241">
        <v>46208</v>
      </c>
      <c r="D353" s="1241">
        <v>738</v>
      </c>
      <c r="E353" s="1241">
        <v>123.3</v>
      </c>
      <c r="F353" s="1246">
        <v>0</v>
      </c>
    </row>
    <row r="354" spans="1:7">
      <c r="A354" s="955">
        <v>2002</v>
      </c>
      <c r="B354" s="1241">
        <v>56004.9</v>
      </c>
      <c r="C354" s="1241">
        <v>54690</v>
      </c>
      <c r="D354" s="1241">
        <v>1191</v>
      </c>
      <c r="E354" s="1241">
        <v>123.9</v>
      </c>
      <c r="F354" s="1246">
        <v>0.01</v>
      </c>
    </row>
    <row r="355" spans="1:7">
      <c r="A355" s="955">
        <v>2003</v>
      </c>
      <c r="B355" s="1241">
        <v>62059.9</v>
      </c>
      <c r="C355" s="1241">
        <v>60139</v>
      </c>
      <c r="D355" s="1241">
        <v>1749</v>
      </c>
      <c r="E355" s="1241">
        <v>171.9</v>
      </c>
      <c r="F355" s="1246">
        <v>0</v>
      </c>
    </row>
    <row r="356" spans="1:7">
      <c r="A356" s="955">
        <v>2004</v>
      </c>
      <c r="B356" s="1241">
        <v>72110.2</v>
      </c>
      <c r="C356" s="1241">
        <v>70597</v>
      </c>
      <c r="D356" s="1241">
        <v>1314</v>
      </c>
      <c r="E356" s="1241">
        <v>195.6</v>
      </c>
      <c r="F356" s="1246">
        <v>0</v>
      </c>
    </row>
    <row r="357" spans="1:7">
      <c r="A357" s="955">
        <v>2005</v>
      </c>
      <c r="B357" s="1241">
        <v>102717</v>
      </c>
      <c r="C357" s="1241">
        <v>100896</v>
      </c>
      <c r="D357" s="1241">
        <v>776</v>
      </c>
      <c r="E357" s="1244">
        <v>1045</v>
      </c>
      <c r="F357" s="1245">
        <v>0.01</v>
      </c>
    </row>
    <row r="358" spans="1:7">
      <c r="A358" s="955">
        <v>2006</v>
      </c>
      <c r="B358" s="1241">
        <v>125129.4</v>
      </c>
      <c r="C358" s="1244">
        <v>123875</v>
      </c>
      <c r="D358" s="1244">
        <v>744</v>
      </c>
      <c r="E358" s="1244">
        <v>510.4</v>
      </c>
      <c r="F358" s="1245">
        <v>0</v>
      </c>
    </row>
    <row r="359" spans="1:7">
      <c r="A359" s="955">
        <v>2007</v>
      </c>
      <c r="B359" s="1241">
        <v>155314.4</v>
      </c>
      <c r="C359" s="1241">
        <v>151313</v>
      </c>
      <c r="D359" s="1241">
        <v>1190</v>
      </c>
      <c r="E359" s="1244">
        <v>2812.4</v>
      </c>
      <c r="F359" s="1245">
        <v>0</v>
      </c>
    </row>
    <row r="360" spans="1:7">
      <c r="A360" s="955">
        <v>2008</v>
      </c>
      <c r="B360" s="1241">
        <v>170163</v>
      </c>
      <c r="C360" s="1241">
        <v>166601</v>
      </c>
      <c r="D360" s="1241">
        <v>1096</v>
      </c>
      <c r="E360" s="1244">
        <v>2466</v>
      </c>
      <c r="F360" s="1245">
        <v>0</v>
      </c>
    </row>
    <row r="361" spans="1:7">
      <c r="A361" s="955">
        <v>2009</v>
      </c>
      <c r="B361" s="1241">
        <v>178531.3</v>
      </c>
      <c r="C361" s="1241">
        <v>174626</v>
      </c>
      <c r="D361" s="1241">
        <v>1923</v>
      </c>
      <c r="E361" s="1244">
        <v>1982</v>
      </c>
      <c r="F361" s="1245">
        <v>0.30599999999999999</v>
      </c>
    </row>
    <row r="362" spans="1:7" ht="15.75" thickBot="1">
      <c r="A362" s="958">
        <v>2010</v>
      </c>
      <c r="B362" s="1247">
        <v>212554.6</v>
      </c>
      <c r="C362" s="1248">
        <v>208790</v>
      </c>
      <c r="D362" s="1248">
        <v>2411</v>
      </c>
      <c r="E362" s="1248">
        <v>1353.6</v>
      </c>
      <c r="F362" s="1249">
        <v>0</v>
      </c>
    </row>
    <row r="363" spans="1:7" s="941" customFormat="1" ht="15.75" thickBot="1">
      <c r="A363" s="450" t="s">
        <v>697</v>
      </c>
      <c r="B363" s="450"/>
      <c r="C363" s="450"/>
      <c r="D363" s="450"/>
      <c r="E363" s="450"/>
      <c r="F363" s="450"/>
    </row>
    <row r="364" spans="1:7" s="941" customFormat="1" ht="15.75" thickBot="1">
      <c r="A364" s="452"/>
      <c r="B364" s="453">
        <v>53305.678391959802</v>
      </c>
      <c r="C364" s="453">
        <v>56791.008174386923</v>
      </c>
      <c r="D364" s="453">
        <v>7677.4193548387102</v>
      </c>
      <c r="E364" s="453" t="s">
        <v>394</v>
      </c>
      <c r="F364" s="1254" t="s">
        <v>394</v>
      </c>
    </row>
    <row r="365" spans="1:7">
      <c r="A365" s="943" t="s">
        <v>698</v>
      </c>
      <c r="B365" s="776"/>
      <c r="C365" s="1252"/>
      <c r="D365" s="1252"/>
      <c r="E365" s="776"/>
    </row>
    <row r="367" spans="1:7">
      <c r="A367" s="791" t="s">
        <v>700</v>
      </c>
      <c r="B367" s="791"/>
      <c r="C367" s="791"/>
      <c r="D367" s="791"/>
      <c r="E367" s="791"/>
      <c r="F367" s="791"/>
      <c r="G367" s="791"/>
    </row>
    <row r="368" spans="1:7" ht="15.75" thickBot="1">
      <c r="A368" s="1255" t="s">
        <v>667</v>
      </c>
      <c r="B368" s="311"/>
      <c r="C368" s="311"/>
      <c r="D368" s="311"/>
      <c r="F368" s="311"/>
      <c r="G368" s="311"/>
    </row>
    <row r="369" spans="1:7">
      <c r="A369" s="1256" t="s">
        <v>69</v>
      </c>
      <c r="B369" s="1257" t="s">
        <v>685</v>
      </c>
      <c r="C369" s="1258"/>
      <c r="D369" s="1258"/>
      <c r="E369" s="1258" t="s">
        <v>686</v>
      </c>
      <c r="F369" s="1258"/>
      <c r="G369" s="1259"/>
    </row>
    <row r="370" spans="1:7" ht="15.75" thickBot="1">
      <c r="A370" s="1260"/>
      <c r="B370" s="1261" t="s">
        <v>67</v>
      </c>
      <c r="C370" s="1262" t="s">
        <v>79</v>
      </c>
      <c r="D370" s="1262" t="s">
        <v>78</v>
      </c>
      <c r="E370" s="1261" t="s">
        <v>67</v>
      </c>
      <c r="F370" s="1262" t="s">
        <v>79</v>
      </c>
      <c r="G370" s="1262" t="s">
        <v>78</v>
      </c>
    </row>
    <row r="371" spans="1:7">
      <c r="A371" s="952">
        <v>1968</v>
      </c>
      <c r="B371" s="1263">
        <v>26683</v>
      </c>
      <c r="C371" s="1264">
        <v>26683</v>
      </c>
      <c r="D371" s="1265" t="s">
        <v>611</v>
      </c>
      <c r="E371" s="1263">
        <v>22923</v>
      </c>
      <c r="F371" s="1264">
        <v>22923</v>
      </c>
      <c r="G371" s="1266" t="s">
        <v>611</v>
      </c>
    </row>
    <row r="372" spans="1:7">
      <c r="A372" s="955">
        <v>1969</v>
      </c>
      <c r="B372" s="1267">
        <v>47279</v>
      </c>
      <c r="C372" s="1268">
        <v>47279</v>
      </c>
      <c r="D372" s="1265" t="s">
        <v>611</v>
      </c>
      <c r="E372" s="1269">
        <v>44444</v>
      </c>
      <c r="F372" s="1268">
        <v>44444</v>
      </c>
      <c r="G372" s="1270" t="s">
        <v>611</v>
      </c>
    </row>
    <row r="373" spans="1:7">
      <c r="A373" s="955">
        <v>1970</v>
      </c>
      <c r="B373" s="1263">
        <v>50225</v>
      </c>
      <c r="C373" s="1264">
        <v>50225</v>
      </c>
      <c r="D373" s="1265" t="s">
        <v>611</v>
      </c>
      <c r="E373" s="1271">
        <v>50007</v>
      </c>
      <c r="F373" s="1264">
        <v>50007</v>
      </c>
      <c r="G373" s="1270" t="s">
        <v>611</v>
      </c>
    </row>
    <row r="374" spans="1:7">
      <c r="A374" s="955">
        <v>1971</v>
      </c>
      <c r="B374" s="1263">
        <v>59192</v>
      </c>
      <c r="C374" s="1264">
        <v>59192</v>
      </c>
      <c r="D374" s="1265" t="s">
        <v>611</v>
      </c>
      <c r="E374" s="1271">
        <v>57397</v>
      </c>
      <c r="F374" s="1264">
        <v>57397</v>
      </c>
      <c r="G374" s="1270" t="s">
        <v>611</v>
      </c>
    </row>
    <row r="375" spans="1:7">
      <c r="A375" s="955">
        <v>1972</v>
      </c>
      <c r="B375" s="1263">
        <v>82117</v>
      </c>
      <c r="C375" s="1264">
        <v>82117</v>
      </c>
      <c r="D375" s="1265" t="s">
        <v>611</v>
      </c>
      <c r="E375" s="1271">
        <v>80522</v>
      </c>
      <c r="F375" s="1264">
        <v>80522</v>
      </c>
      <c r="G375" s="1270" t="s">
        <v>611</v>
      </c>
    </row>
    <row r="376" spans="1:7">
      <c r="A376" s="955">
        <v>1973</v>
      </c>
      <c r="B376" s="1263">
        <v>101463</v>
      </c>
      <c r="C376" s="1264">
        <v>101463</v>
      </c>
      <c r="D376" s="1265" t="s">
        <v>611</v>
      </c>
      <c r="E376" s="1271">
        <v>100236</v>
      </c>
      <c r="F376" s="1264">
        <v>100236</v>
      </c>
      <c r="G376" s="1270" t="s">
        <v>611</v>
      </c>
    </row>
    <row r="377" spans="1:7">
      <c r="A377" s="955">
        <v>1974</v>
      </c>
      <c r="B377" s="1263">
        <v>164064</v>
      </c>
      <c r="C377" s="1264">
        <v>164064</v>
      </c>
      <c r="D377" s="1265" t="s">
        <v>611</v>
      </c>
      <c r="E377" s="1271">
        <v>153222</v>
      </c>
      <c r="F377" s="1264">
        <v>153222</v>
      </c>
      <c r="G377" s="1270" t="s">
        <v>611</v>
      </c>
    </row>
    <row r="378" spans="1:7">
      <c r="A378" s="955">
        <v>1975</v>
      </c>
      <c r="B378" s="1263">
        <v>231204</v>
      </c>
      <c r="C378" s="1264">
        <v>231204</v>
      </c>
      <c r="D378" s="1265" t="s">
        <v>611</v>
      </c>
      <c r="E378" s="1271">
        <v>210914</v>
      </c>
      <c r="F378" s="1264">
        <v>210914</v>
      </c>
      <c r="G378" s="1270" t="s">
        <v>611</v>
      </c>
    </row>
    <row r="379" spans="1:7">
      <c r="A379" s="955">
        <v>1976</v>
      </c>
      <c r="B379" s="1263">
        <v>255615</v>
      </c>
      <c r="C379" s="1264">
        <v>255615</v>
      </c>
      <c r="D379" s="1265" t="s">
        <v>611</v>
      </c>
      <c r="E379" s="1271">
        <v>236163</v>
      </c>
      <c r="F379" s="1264">
        <v>236163</v>
      </c>
      <c r="G379" s="1270" t="s">
        <v>611</v>
      </c>
    </row>
    <row r="380" spans="1:7">
      <c r="A380" s="955">
        <v>1977</v>
      </c>
      <c r="B380" s="1263">
        <v>323302</v>
      </c>
      <c r="C380" s="1264">
        <v>323302</v>
      </c>
      <c r="D380" s="1265" t="s">
        <v>611</v>
      </c>
      <c r="E380" s="1271">
        <v>303677</v>
      </c>
      <c r="F380" s="1264">
        <v>303677</v>
      </c>
      <c r="G380" s="1270" t="s">
        <v>611</v>
      </c>
    </row>
    <row r="381" spans="1:7">
      <c r="A381" s="955">
        <v>1978</v>
      </c>
      <c r="B381" s="1263">
        <v>363333</v>
      </c>
      <c r="C381" s="1264">
        <v>363333</v>
      </c>
      <c r="D381" s="1265" t="s">
        <v>611</v>
      </c>
      <c r="E381" s="1271">
        <v>326095</v>
      </c>
      <c r="F381" s="1264">
        <v>326095</v>
      </c>
      <c r="G381" s="1270" t="s">
        <v>611</v>
      </c>
    </row>
    <row r="382" spans="1:7">
      <c r="A382" s="955">
        <v>1979</v>
      </c>
      <c r="B382" s="1263">
        <v>412273</v>
      </c>
      <c r="C382" s="1264">
        <v>412273</v>
      </c>
      <c r="D382" s="1265" t="s">
        <v>611</v>
      </c>
      <c r="E382" s="1271">
        <v>387529</v>
      </c>
      <c r="F382" s="1264">
        <v>387529</v>
      </c>
      <c r="G382" s="1270" t="s">
        <v>611</v>
      </c>
    </row>
    <row r="383" spans="1:7">
      <c r="A383" s="955">
        <v>1980</v>
      </c>
      <c r="B383" s="1263">
        <v>483634</v>
      </c>
      <c r="C383" s="1264">
        <v>483634</v>
      </c>
      <c r="D383" s="1265" t="s">
        <v>611</v>
      </c>
      <c r="E383" s="1271">
        <v>440685</v>
      </c>
      <c r="F383" s="1264">
        <v>440685</v>
      </c>
      <c r="G383" s="1270" t="s">
        <v>611</v>
      </c>
    </row>
    <row r="384" spans="1:7">
      <c r="A384" s="955">
        <v>1981</v>
      </c>
      <c r="B384" s="1263">
        <v>528368</v>
      </c>
      <c r="C384" s="1264">
        <v>528368</v>
      </c>
      <c r="D384" s="1265" t="s">
        <v>611</v>
      </c>
      <c r="E384" s="1271">
        <v>488329</v>
      </c>
      <c r="F384" s="1264">
        <v>488329</v>
      </c>
      <c r="G384" s="1270" t="s">
        <v>611</v>
      </c>
    </row>
    <row r="385" spans="1:7">
      <c r="A385" s="955">
        <v>1982</v>
      </c>
      <c r="B385" s="1263">
        <v>577972</v>
      </c>
      <c r="C385" s="1264">
        <v>577972</v>
      </c>
      <c r="D385" s="1265" t="s">
        <v>611</v>
      </c>
      <c r="E385" s="1271">
        <v>520035</v>
      </c>
      <c r="F385" s="1264">
        <v>520035</v>
      </c>
      <c r="G385" s="1270" t="s">
        <v>611</v>
      </c>
    </row>
    <row r="386" spans="1:7">
      <c r="A386" s="955">
        <v>1983</v>
      </c>
      <c r="B386" s="1263">
        <v>598199</v>
      </c>
      <c r="C386" s="1264">
        <v>598199</v>
      </c>
      <c r="D386" s="1265" t="s">
        <v>611</v>
      </c>
      <c r="E386" s="1271">
        <v>605961</v>
      </c>
      <c r="F386" s="1264">
        <v>605961</v>
      </c>
      <c r="G386" s="1270" t="s">
        <v>611</v>
      </c>
    </row>
    <row r="387" spans="1:7">
      <c r="A387" s="955">
        <v>1984</v>
      </c>
      <c r="B387" s="1263">
        <v>572769</v>
      </c>
      <c r="C387" s="1264">
        <v>572769</v>
      </c>
      <c r="D387" s="1265" t="s">
        <v>611</v>
      </c>
      <c r="E387" s="1271">
        <v>573007</v>
      </c>
      <c r="F387" s="1264">
        <v>573007</v>
      </c>
      <c r="G387" s="1270" t="s">
        <v>611</v>
      </c>
    </row>
    <row r="388" spans="1:7">
      <c r="A388" s="955">
        <v>1985</v>
      </c>
      <c r="B388" s="1263">
        <v>587968</v>
      </c>
      <c r="C388" s="1264">
        <v>587968</v>
      </c>
      <c r="D388" s="1265" t="s">
        <v>611</v>
      </c>
      <c r="E388" s="1271">
        <v>582056</v>
      </c>
      <c r="F388" s="1264">
        <v>582056</v>
      </c>
      <c r="G388" s="1270" t="s">
        <v>611</v>
      </c>
    </row>
    <row r="389" spans="1:7">
      <c r="A389" s="955">
        <v>1986</v>
      </c>
      <c r="B389" s="1263">
        <v>584163</v>
      </c>
      <c r="C389" s="1264">
        <v>584163</v>
      </c>
      <c r="D389" s="1265" t="s">
        <v>611</v>
      </c>
      <c r="E389" s="1271">
        <v>578889</v>
      </c>
      <c r="F389" s="1264">
        <v>578889</v>
      </c>
      <c r="G389" s="1270" t="s">
        <v>611</v>
      </c>
    </row>
    <row r="390" spans="1:7">
      <c r="A390" s="955">
        <v>1987</v>
      </c>
      <c r="B390" s="1263">
        <v>580787</v>
      </c>
      <c r="C390" s="1264">
        <v>580787</v>
      </c>
      <c r="D390" s="1265" t="s">
        <v>611</v>
      </c>
      <c r="E390" s="1271">
        <v>560237</v>
      </c>
      <c r="F390" s="1264">
        <v>560237</v>
      </c>
      <c r="G390" s="1270" t="s">
        <v>611</v>
      </c>
    </row>
    <row r="391" spans="1:7">
      <c r="A391" s="955">
        <v>1988</v>
      </c>
      <c r="B391" s="1263">
        <v>617399</v>
      </c>
      <c r="C391" s="1264">
        <v>617399</v>
      </c>
      <c r="D391" s="1265" t="s">
        <v>611</v>
      </c>
      <c r="E391" s="1271">
        <v>608561</v>
      </c>
      <c r="F391" s="1264">
        <v>608561</v>
      </c>
      <c r="G391" s="1270" t="s">
        <v>611</v>
      </c>
    </row>
    <row r="392" spans="1:7">
      <c r="A392" s="955">
        <v>1989</v>
      </c>
      <c r="B392" s="1263">
        <v>636728</v>
      </c>
      <c r="C392" s="1264">
        <v>636728</v>
      </c>
      <c r="D392" s="1265" t="s">
        <v>611</v>
      </c>
      <c r="E392" s="1271">
        <v>628600</v>
      </c>
      <c r="F392" s="1264">
        <v>628600</v>
      </c>
      <c r="G392" s="1270" t="s">
        <v>611</v>
      </c>
    </row>
    <row r="393" spans="1:7">
      <c r="A393" s="955">
        <v>1990</v>
      </c>
      <c r="B393" s="1263">
        <v>613200</v>
      </c>
      <c r="C393" s="1264">
        <v>613200</v>
      </c>
      <c r="D393" s="1265" t="s">
        <v>611</v>
      </c>
      <c r="E393" s="1271">
        <v>620113</v>
      </c>
      <c r="F393" s="1264">
        <v>620113</v>
      </c>
      <c r="G393" s="1270" t="s">
        <v>611</v>
      </c>
    </row>
    <row r="394" spans="1:7">
      <c r="A394" s="955">
        <v>1991</v>
      </c>
      <c r="B394" s="1263">
        <v>533087</v>
      </c>
      <c r="C394" s="1264">
        <v>533087</v>
      </c>
      <c r="D394" s="1265" t="s">
        <v>611</v>
      </c>
      <c r="E394" s="1271">
        <v>541731</v>
      </c>
      <c r="F394" s="1264">
        <v>541731</v>
      </c>
      <c r="G394" s="1270" t="s">
        <v>611</v>
      </c>
    </row>
    <row r="395" spans="1:7">
      <c r="A395" s="955">
        <v>1992</v>
      </c>
      <c r="B395" s="1263">
        <v>600928</v>
      </c>
      <c r="C395" s="1264">
        <v>600928</v>
      </c>
      <c r="D395" s="1265" t="s">
        <v>611</v>
      </c>
      <c r="E395" s="1271">
        <v>590049</v>
      </c>
      <c r="F395" s="1264">
        <v>590049</v>
      </c>
      <c r="G395" s="1270" t="s">
        <v>611</v>
      </c>
    </row>
    <row r="396" spans="1:7">
      <c r="A396" s="955">
        <v>1993</v>
      </c>
      <c r="B396" s="1263">
        <v>751631</v>
      </c>
      <c r="C396" s="1264">
        <v>751631</v>
      </c>
      <c r="D396" s="1265" t="s">
        <v>611</v>
      </c>
      <c r="E396" s="1271">
        <v>724745</v>
      </c>
      <c r="F396" s="1264">
        <v>724745</v>
      </c>
      <c r="G396" s="1270" t="s">
        <v>611</v>
      </c>
    </row>
    <row r="397" spans="1:7">
      <c r="A397" s="955">
        <v>1994</v>
      </c>
      <c r="B397" s="1263">
        <v>890118</v>
      </c>
      <c r="C397" s="1264">
        <v>890118</v>
      </c>
      <c r="D397" s="1265" t="s">
        <v>611</v>
      </c>
      <c r="E397" s="1271">
        <v>873156</v>
      </c>
      <c r="F397" s="1264">
        <v>873156</v>
      </c>
      <c r="G397" s="1270" t="s">
        <v>611</v>
      </c>
    </row>
    <row r="398" spans="1:7">
      <c r="A398" s="955">
        <v>1995</v>
      </c>
      <c r="B398" s="1263">
        <v>984441</v>
      </c>
      <c r="C398" s="1264">
        <v>984441</v>
      </c>
      <c r="D398" s="1265" t="s">
        <v>611</v>
      </c>
      <c r="E398" s="1271">
        <v>967075</v>
      </c>
      <c r="F398" s="1264">
        <v>967075</v>
      </c>
      <c r="G398" s="1272" t="s">
        <v>611</v>
      </c>
    </row>
    <row r="399" spans="1:7">
      <c r="A399" s="955">
        <v>1996</v>
      </c>
      <c r="B399" s="1263">
        <v>1081105</v>
      </c>
      <c r="C399" s="1264">
        <v>1036758</v>
      </c>
      <c r="D399" s="1264">
        <v>44347</v>
      </c>
      <c r="E399" s="1271">
        <v>1140211</v>
      </c>
      <c r="F399" s="1264">
        <v>1088281</v>
      </c>
      <c r="G399" s="1273">
        <v>51930</v>
      </c>
    </row>
    <row r="400" spans="1:7">
      <c r="A400" s="955">
        <v>1997</v>
      </c>
      <c r="B400" s="1263">
        <v>1108807</v>
      </c>
      <c r="C400" s="1264">
        <v>1065443</v>
      </c>
      <c r="D400" s="1264">
        <v>43364</v>
      </c>
      <c r="E400" s="1271">
        <v>1039265</v>
      </c>
      <c r="F400" s="1264">
        <v>998172</v>
      </c>
      <c r="G400" s="1273">
        <v>41093</v>
      </c>
    </row>
    <row r="401" spans="1:7">
      <c r="A401" s="955">
        <v>1998</v>
      </c>
      <c r="B401" s="1263">
        <v>1181457</v>
      </c>
      <c r="C401" s="1264">
        <v>1136068</v>
      </c>
      <c r="D401" s="1264">
        <v>45389</v>
      </c>
      <c r="E401" s="1271">
        <v>1143214</v>
      </c>
      <c r="F401" s="1264">
        <v>1098133</v>
      </c>
      <c r="G401" s="1273">
        <v>45081</v>
      </c>
    </row>
    <row r="402" spans="1:7">
      <c r="A402" s="955">
        <v>1999</v>
      </c>
      <c r="B402" s="1263">
        <v>1368395</v>
      </c>
      <c r="C402" s="1264">
        <v>1319653</v>
      </c>
      <c r="D402" s="1264">
        <v>48742</v>
      </c>
      <c r="E402" s="1271">
        <v>1348981</v>
      </c>
      <c r="F402" s="1264">
        <v>1294431</v>
      </c>
      <c r="G402" s="1273">
        <v>54550</v>
      </c>
    </row>
    <row r="403" spans="1:7">
      <c r="A403" s="955">
        <v>2000</v>
      </c>
      <c r="B403" s="1263">
        <v>1491572</v>
      </c>
      <c r="C403" s="1264">
        <v>1439938</v>
      </c>
      <c r="D403" s="1264">
        <v>51634</v>
      </c>
      <c r="E403" s="1271">
        <v>1516037</v>
      </c>
      <c r="F403" s="1264">
        <v>1453628</v>
      </c>
      <c r="G403" s="1273">
        <v>62409</v>
      </c>
    </row>
    <row r="404" spans="1:7">
      <c r="A404" s="955">
        <v>2001</v>
      </c>
      <c r="B404" s="1263">
        <v>1469575</v>
      </c>
      <c r="C404" s="1264">
        <v>1418034</v>
      </c>
      <c r="D404" s="1264">
        <v>51541</v>
      </c>
      <c r="E404" s="1271">
        <v>1533045</v>
      </c>
      <c r="F404" s="1264">
        <v>1470260</v>
      </c>
      <c r="G404" s="1273">
        <v>62785</v>
      </c>
    </row>
    <row r="405" spans="1:7">
      <c r="A405" s="955">
        <v>2002</v>
      </c>
      <c r="B405" s="1263">
        <v>1775351</v>
      </c>
      <c r="C405" s="1264">
        <v>1725610</v>
      </c>
      <c r="D405" s="1264">
        <v>49741</v>
      </c>
      <c r="E405" s="1271">
        <v>1761026</v>
      </c>
      <c r="F405" s="1264">
        <v>1698867</v>
      </c>
      <c r="G405" s="1273">
        <v>62159</v>
      </c>
    </row>
    <row r="406" spans="1:7">
      <c r="A406" s="955">
        <v>2003</v>
      </c>
      <c r="B406" s="1263">
        <v>1938377</v>
      </c>
      <c r="C406" s="1274">
        <v>1892821</v>
      </c>
      <c r="D406" s="1274">
        <v>45556</v>
      </c>
      <c r="E406" s="1275">
        <v>1946739</v>
      </c>
      <c r="F406" s="1274">
        <v>1893851</v>
      </c>
      <c r="G406" s="1276">
        <v>52888</v>
      </c>
    </row>
    <row r="407" spans="1:7">
      <c r="A407" s="955">
        <v>2004</v>
      </c>
      <c r="B407" s="1263">
        <v>2411656</v>
      </c>
      <c r="C407" s="1274">
        <v>2365127</v>
      </c>
      <c r="D407" s="1274">
        <v>46529</v>
      </c>
      <c r="E407" s="1275">
        <v>2384290</v>
      </c>
      <c r="F407" s="1274">
        <v>2336093</v>
      </c>
      <c r="G407" s="1276">
        <v>48197</v>
      </c>
    </row>
    <row r="408" spans="1:7">
      <c r="A408" s="955">
        <v>2005</v>
      </c>
      <c r="B408" s="1263">
        <v>2517133</v>
      </c>
      <c r="C408" s="1277">
        <v>2482092</v>
      </c>
      <c r="D408" s="1277">
        <v>35041</v>
      </c>
      <c r="E408" s="1275">
        <v>2501320</v>
      </c>
      <c r="F408" s="1277">
        <v>2458410</v>
      </c>
      <c r="G408" s="1278">
        <v>42910</v>
      </c>
    </row>
    <row r="409" spans="1:7">
      <c r="A409" s="955">
        <v>2006</v>
      </c>
      <c r="B409" s="1263">
        <v>2458912</v>
      </c>
      <c r="C409" s="1277">
        <v>2419967</v>
      </c>
      <c r="D409" s="1277">
        <v>38945</v>
      </c>
      <c r="E409" s="1275">
        <v>2412731</v>
      </c>
      <c r="F409" s="1277">
        <v>2369569</v>
      </c>
      <c r="G409" s="1278">
        <v>43162</v>
      </c>
    </row>
    <row r="410" spans="1:7">
      <c r="A410" s="955">
        <v>2007</v>
      </c>
      <c r="B410" s="1263">
        <v>3363617</v>
      </c>
      <c r="C410" s="1277">
        <v>3323346</v>
      </c>
      <c r="D410" s="1277">
        <v>40271</v>
      </c>
      <c r="E410" s="1275">
        <v>3281827</v>
      </c>
      <c r="F410" s="1277">
        <v>3242210</v>
      </c>
      <c r="G410" s="1278">
        <v>39617</v>
      </c>
    </row>
    <row r="411" spans="1:7">
      <c r="A411" s="955">
        <v>2008</v>
      </c>
      <c r="B411" s="1263">
        <v>4494980</v>
      </c>
      <c r="C411" s="1277">
        <v>4456580</v>
      </c>
      <c r="D411" s="1277">
        <v>38400</v>
      </c>
      <c r="E411" s="1275">
        <v>4265255</v>
      </c>
      <c r="F411" s="1277">
        <v>4231132</v>
      </c>
      <c r="G411" s="1278">
        <v>34123</v>
      </c>
    </row>
    <row r="412" spans="1:7">
      <c r="A412" s="955">
        <v>2009</v>
      </c>
      <c r="B412" s="1263">
        <v>4758659</v>
      </c>
      <c r="C412" s="1277">
        <v>4724183</v>
      </c>
      <c r="D412" s="1277">
        <v>34476</v>
      </c>
      <c r="E412" s="1275">
        <v>4684131</v>
      </c>
      <c r="F412" s="1277">
        <v>4650448</v>
      </c>
      <c r="G412" s="1278">
        <v>33683</v>
      </c>
    </row>
    <row r="413" spans="1:7" ht="15.75" thickBot="1">
      <c r="A413" s="958">
        <v>2010</v>
      </c>
      <c r="B413" s="1279">
        <v>5458716</v>
      </c>
      <c r="C413" s="1280">
        <v>5419321</v>
      </c>
      <c r="D413" s="1280">
        <v>39395</v>
      </c>
      <c r="E413" s="1281">
        <v>5387127</v>
      </c>
      <c r="F413" s="1280">
        <v>5343809</v>
      </c>
      <c r="G413" s="1282">
        <v>43318</v>
      </c>
    </row>
    <row r="414" spans="1:7" s="941" customFormat="1" ht="15.75" thickBot="1">
      <c r="A414" s="450" t="s">
        <v>671</v>
      </c>
      <c r="B414" s="450"/>
      <c r="C414" s="450"/>
      <c r="D414" s="450"/>
      <c r="E414" s="450"/>
      <c r="F414" s="450"/>
      <c r="G414" s="450"/>
    </row>
    <row r="415" spans="1:7" s="941" customFormat="1" ht="15.75" thickBot="1">
      <c r="A415" s="452"/>
      <c r="B415" s="453">
        <v>20357.654686504517</v>
      </c>
      <c r="C415" s="453">
        <v>20210.013866506764</v>
      </c>
      <c r="D415" s="453" t="s">
        <v>394</v>
      </c>
      <c r="E415" s="453">
        <v>23400.968459625703</v>
      </c>
      <c r="F415" s="453">
        <v>23211.996684552632</v>
      </c>
      <c r="G415" s="1254" t="s">
        <v>394</v>
      </c>
    </row>
    <row r="416" spans="1:7">
      <c r="A416" s="457" t="s">
        <v>72</v>
      </c>
      <c r="D416" s="837"/>
      <c r="E416" s="837"/>
      <c r="F416" s="837"/>
      <c r="G416" s="837"/>
    </row>
    <row r="417" spans="1:7">
      <c r="A417" s="943" t="s">
        <v>687</v>
      </c>
      <c r="D417" s="1283"/>
    </row>
    <row r="418" spans="1:7">
      <c r="A418" s="943" t="s">
        <v>688</v>
      </c>
      <c r="D418" s="1284"/>
      <c r="E418" s="1285"/>
      <c r="F418" s="1286"/>
      <c r="G418" s="1286"/>
    </row>
    <row r="419" spans="1:7">
      <c r="A419" s="457" t="s">
        <v>73</v>
      </c>
      <c r="D419" s="1287"/>
      <c r="E419" s="837"/>
      <c r="F419" s="837"/>
      <c r="G419" s="837"/>
    </row>
    <row r="420" spans="1:7">
      <c r="A420" s="944" t="s">
        <v>701</v>
      </c>
      <c r="D420" s="1287"/>
      <c r="E420" s="837"/>
      <c r="F420" s="837"/>
      <c r="G420" s="837"/>
    </row>
    <row r="421" spans="1:7">
      <c r="A421" s="944" t="s">
        <v>702</v>
      </c>
      <c r="D421" s="1287"/>
      <c r="E421" s="837"/>
      <c r="F421" s="837"/>
      <c r="G421" s="837"/>
    </row>
    <row r="422" spans="1:7">
      <c r="A422" s="1288"/>
      <c r="B422" s="1287"/>
      <c r="C422" s="1287"/>
      <c r="D422" s="1287"/>
      <c r="E422" s="837"/>
      <c r="F422" s="837"/>
      <c r="G422" s="837"/>
    </row>
    <row r="423" spans="1:7">
      <c r="A423" s="1229" t="s">
        <v>703</v>
      </c>
      <c r="B423" s="791"/>
      <c r="C423" s="791"/>
      <c r="D423" s="791"/>
      <c r="E423" s="791"/>
      <c r="F423" s="791"/>
      <c r="G423" s="791"/>
    </row>
    <row r="424" spans="1:7" ht="15.75" thickBot="1">
      <c r="A424" s="1289" t="s">
        <v>667</v>
      </c>
      <c r="B424" s="3"/>
      <c r="C424" s="3"/>
    </row>
    <row r="425" spans="1:7">
      <c r="A425" s="1231" t="s">
        <v>69</v>
      </c>
      <c r="B425" s="1290" t="s">
        <v>704</v>
      </c>
      <c r="C425" s="1291"/>
      <c r="D425" s="1292"/>
    </row>
    <row r="426" spans="1:7" ht="30.75" thickBot="1">
      <c r="A426" s="1234"/>
      <c r="B426" s="1293" t="s">
        <v>705</v>
      </c>
      <c r="C426" s="1294" t="s">
        <v>706</v>
      </c>
      <c r="D426" s="1295" t="s">
        <v>707</v>
      </c>
    </row>
    <row r="427" spans="1:7">
      <c r="A427" s="952">
        <v>1976</v>
      </c>
      <c r="B427" s="1296">
        <v>897</v>
      </c>
      <c r="C427" s="1296">
        <v>95</v>
      </c>
      <c r="D427" s="1297">
        <v>802</v>
      </c>
    </row>
    <row r="428" spans="1:7">
      <c r="A428" s="955">
        <v>1977</v>
      </c>
      <c r="B428" s="1296">
        <v>917</v>
      </c>
      <c r="C428" s="1296">
        <v>74</v>
      </c>
      <c r="D428" s="1297">
        <v>843</v>
      </c>
    </row>
    <row r="429" spans="1:7">
      <c r="A429" s="955">
        <v>1978</v>
      </c>
      <c r="B429" s="1296">
        <v>904</v>
      </c>
      <c r="C429" s="1296">
        <v>91</v>
      </c>
      <c r="D429" s="1297">
        <v>813</v>
      </c>
    </row>
    <row r="430" spans="1:7">
      <c r="A430" s="955">
        <v>1979</v>
      </c>
      <c r="B430" s="1296">
        <v>845</v>
      </c>
      <c r="C430" s="1296">
        <v>131</v>
      </c>
      <c r="D430" s="1297">
        <v>714</v>
      </c>
    </row>
    <row r="431" spans="1:7">
      <c r="A431" s="955">
        <v>1980</v>
      </c>
      <c r="B431" s="1296">
        <v>844</v>
      </c>
      <c r="C431" s="1296">
        <v>124</v>
      </c>
      <c r="D431" s="1297">
        <v>720</v>
      </c>
    </row>
    <row r="432" spans="1:7">
      <c r="A432" s="955">
        <v>1981</v>
      </c>
      <c r="B432" s="1296">
        <v>935</v>
      </c>
      <c r="C432" s="1296">
        <v>126</v>
      </c>
      <c r="D432" s="1297">
        <v>809</v>
      </c>
    </row>
    <row r="433" spans="1:4">
      <c r="A433" s="955">
        <v>1982</v>
      </c>
      <c r="B433" s="1296">
        <v>1151</v>
      </c>
      <c r="C433" s="1296">
        <v>244</v>
      </c>
      <c r="D433" s="1297">
        <v>907</v>
      </c>
    </row>
    <row r="434" spans="1:4">
      <c r="A434" s="955">
        <v>1983</v>
      </c>
      <c r="B434" s="1296">
        <v>1023</v>
      </c>
      <c r="C434" s="1296">
        <v>231</v>
      </c>
      <c r="D434" s="1297">
        <v>792</v>
      </c>
    </row>
    <row r="435" spans="1:4">
      <c r="A435" s="955">
        <v>1984</v>
      </c>
      <c r="B435" s="1296">
        <v>810</v>
      </c>
      <c r="C435" s="1296">
        <v>156</v>
      </c>
      <c r="D435" s="1297">
        <v>654</v>
      </c>
    </row>
    <row r="436" spans="1:4">
      <c r="A436" s="955">
        <v>1985</v>
      </c>
      <c r="B436" s="1296">
        <v>805</v>
      </c>
      <c r="C436" s="1296">
        <v>194</v>
      </c>
      <c r="D436" s="1297">
        <v>611</v>
      </c>
    </row>
    <row r="437" spans="1:4">
      <c r="A437" s="955">
        <v>1986</v>
      </c>
      <c r="B437" s="1296">
        <v>609</v>
      </c>
      <c r="C437" s="1296">
        <v>139</v>
      </c>
      <c r="D437" s="1297">
        <v>470</v>
      </c>
    </row>
    <row r="438" spans="1:4">
      <c r="A438" s="955">
        <v>1987</v>
      </c>
      <c r="B438" s="1296">
        <v>855</v>
      </c>
      <c r="C438" s="1296">
        <v>412</v>
      </c>
      <c r="D438" s="1297">
        <v>443</v>
      </c>
    </row>
    <row r="439" spans="1:4">
      <c r="A439" s="955">
        <v>1988</v>
      </c>
      <c r="B439" s="1296">
        <v>890</v>
      </c>
      <c r="C439" s="1296">
        <v>420</v>
      </c>
      <c r="D439" s="1297">
        <v>470</v>
      </c>
    </row>
    <row r="440" spans="1:4">
      <c r="A440" s="955">
        <v>1989</v>
      </c>
      <c r="B440" s="1296">
        <v>1009</v>
      </c>
      <c r="C440" s="1296">
        <v>391</v>
      </c>
      <c r="D440" s="1297">
        <v>618</v>
      </c>
    </row>
    <row r="441" spans="1:4">
      <c r="A441" s="955">
        <v>1990</v>
      </c>
      <c r="B441" s="1296">
        <v>1021</v>
      </c>
      <c r="C441" s="1296">
        <v>432</v>
      </c>
      <c r="D441" s="1297">
        <v>589</v>
      </c>
    </row>
    <row r="442" spans="1:4">
      <c r="A442" s="955">
        <v>1991</v>
      </c>
      <c r="B442" s="1296">
        <v>965</v>
      </c>
      <c r="C442" s="1296">
        <v>352</v>
      </c>
      <c r="D442" s="1297">
        <v>613</v>
      </c>
    </row>
    <row r="443" spans="1:4">
      <c r="A443" s="955">
        <v>1992</v>
      </c>
      <c r="B443" s="1296">
        <v>1301</v>
      </c>
      <c r="C443" s="1296">
        <v>410</v>
      </c>
      <c r="D443" s="1297">
        <v>891</v>
      </c>
    </row>
    <row r="444" spans="1:4">
      <c r="A444" s="955">
        <v>1993</v>
      </c>
      <c r="B444" s="1296">
        <v>1519</v>
      </c>
      <c r="C444" s="1296">
        <v>502</v>
      </c>
      <c r="D444" s="1297">
        <v>1017</v>
      </c>
    </row>
    <row r="445" spans="1:4">
      <c r="A445" s="955">
        <v>1994</v>
      </c>
      <c r="B445" s="1296">
        <v>1752</v>
      </c>
      <c r="C445" s="1296">
        <v>548</v>
      </c>
      <c r="D445" s="1297">
        <v>1204</v>
      </c>
    </row>
    <row r="446" spans="1:4">
      <c r="A446" s="955">
        <v>1995</v>
      </c>
      <c r="B446" s="1296">
        <v>2078</v>
      </c>
      <c r="C446" s="1296">
        <v>639</v>
      </c>
      <c r="D446" s="1297">
        <v>1439</v>
      </c>
    </row>
    <row r="447" spans="1:4">
      <c r="A447" s="955">
        <v>1996</v>
      </c>
      <c r="B447" s="1296">
        <v>2246</v>
      </c>
      <c r="C447" s="1296">
        <v>500</v>
      </c>
      <c r="D447" s="1297">
        <v>1746</v>
      </c>
    </row>
    <row r="448" spans="1:4">
      <c r="A448" s="955">
        <v>1997</v>
      </c>
      <c r="B448" s="1296">
        <v>2154</v>
      </c>
      <c r="C448" s="1296">
        <v>501</v>
      </c>
      <c r="D448" s="1297">
        <v>1653</v>
      </c>
    </row>
    <row r="449" spans="1:6">
      <c r="A449" s="955">
        <v>1998</v>
      </c>
      <c r="B449" s="1296">
        <v>2394</v>
      </c>
      <c r="C449" s="1296">
        <v>462</v>
      </c>
      <c r="D449" s="1297">
        <v>1932</v>
      </c>
    </row>
    <row r="450" spans="1:6">
      <c r="A450" s="955">
        <v>1999</v>
      </c>
      <c r="B450" s="1296">
        <v>2613</v>
      </c>
      <c r="C450" s="1296">
        <v>505</v>
      </c>
      <c r="D450" s="1297">
        <v>2108</v>
      </c>
    </row>
    <row r="451" spans="1:6">
      <c r="A451" s="955">
        <v>2000</v>
      </c>
      <c r="B451" s="1296">
        <v>2285</v>
      </c>
      <c r="C451" s="1296">
        <v>472</v>
      </c>
      <c r="D451" s="1297">
        <v>1813</v>
      </c>
    </row>
    <row r="452" spans="1:6">
      <c r="A452" s="955">
        <v>2001</v>
      </c>
      <c r="B452" s="1296">
        <v>1968</v>
      </c>
      <c r="C452" s="1296">
        <v>439</v>
      </c>
      <c r="D452" s="1297">
        <v>1529</v>
      </c>
    </row>
    <row r="453" spans="1:6">
      <c r="A453" s="955">
        <v>2002</v>
      </c>
      <c r="B453" s="1296">
        <v>2040</v>
      </c>
      <c r="C453" s="1296">
        <v>330</v>
      </c>
      <c r="D453" s="1297">
        <v>1710</v>
      </c>
    </row>
    <row r="454" spans="1:6">
      <c r="A454" s="955">
        <v>2003</v>
      </c>
      <c r="B454" s="1296">
        <v>2187</v>
      </c>
      <c r="C454" s="1296">
        <v>278</v>
      </c>
      <c r="D454" s="1297">
        <v>1909</v>
      </c>
    </row>
    <row r="455" spans="1:6">
      <c r="A455" s="955">
        <v>2004</v>
      </c>
      <c r="B455" s="1296">
        <v>2104</v>
      </c>
      <c r="C455" s="1296">
        <v>287</v>
      </c>
      <c r="D455" s="1297">
        <v>1817</v>
      </c>
    </row>
    <row r="456" spans="1:6">
      <c r="A456" s="955">
        <v>2005</v>
      </c>
      <c r="B456" s="1296">
        <v>2064</v>
      </c>
      <c r="C456" s="1296">
        <v>285</v>
      </c>
      <c r="D456" s="1297">
        <v>1779</v>
      </c>
    </row>
    <row r="457" spans="1:6">
      <c r="A457" s="955">
        <v>2006</v>
      </c>
      <c r="B457" s="1296">
        <v>2287</v>
      </c>
      <c r="C457" s="1296">
        <v>310</v>
      </c>
      <c r="D457" s="1297">
        <v>1977</v>
      </c>
    </row>
    <row r="458" spans="1:6">
      <c r="A458" s="955">
        <v>2007</v>
      </c>
      <c r="B458" s="1296">
        <v>2452</v>
      </c>
      <c r="C458" s="1298">
        <v>382</v>
      </c>
      <c r="D458" s="1299">
        <v>2070</v>
      </c>
    </row>
    <row r="459" spans="1:6">
      <c r="A459" s="955">
        <v>2008</v>
      </c>
      <c r="B459" s="1296">
        <v>2490</v>
      </c>
      <c r="C459" s="1298">
        <v>305</v>
      </c>
      <c r="D459" s="1299">
        <v>2185</v>
      </c>
    </row>
    <row r="460" spans="1:6">
      <c r="A460" s="955">
        <v>2009</v>
      </c>
      <c r="B460" s="1296">
        <v>2123</v>
      </c>
      <c r="C460" s="1300">
        <v>260.04618473895584</v>
      </c>
      <c r="D460" s="1301">
        <v>1862.9538152610442</v>
      </c>
    </row>
    <row r="461" spans="1:6" ht="15.75" thickBot="1">
      <c r="A461" s="958">
        <v>2010</v>
      </c>
      <c r="B461" s="1302">
        <v>2086</v>
      </c>
      <c r="C461" s="1303">
        <v>255.5140562248996</v>
      </c>
      <c r="D461" s="1304">
        <v>1830.4859437751004</v>
      </c>
    </row>
    <row r="462" spans="1:6" s="941" customFormat="1" ht="15.75" thickBot="1">
      <c r="A462" s="450" t="s">
        <v>708</v>
      </c>
      <c r="B462" s="450"/>
      <c r="C462" s="450"/>
      <c r="D462" s="450"/>
      <c r="E462" s="1141"/>
      <c r="F462" s="1141"/>
    </row>
    <row r="463" spans="1:6" s="941" customFormat="1" ht="15.75" thickBot="1">
      <c r="A463" s="452"/>
      <c r="B463" s="453">
        <v>132.55295429208473</v>
      </c>
      <c r="C463" s="453">
        <v>168.96216444726275</v>
      </c>
      <c r="D463" s="478">
        <v>128.24014261534919</v>
      </c>
      <c r="E463" s="1142"/>
      <c r="F463" s="1142"/>
    </row>
    <row r="464" spans="1:6">
      <c r="A464" s="457" t="s">
        <v>72</v>
      </c>
      <c r="D464" s="1305"/>
    </row>
    <row r="465" spans="1:7" s="1306" customFormat="1">
      <c r="A465" s="943" t="s">
        <v>709</v>
      </c>
      <c r="D465" s="1307"/>
    </row>
    <row r="466" spans="1:7" s="1306" customFormat="1">
      <c r="A466" s="943" t="s">
        <v>710</v>
      </c>
      <c r="D466" s="1308"/>
    </row>
    <row r="467" spans="1:7" s="1306" customFormat="1">
      <c r="A467" s="943" t="s">
        <v>711</v>
      </c>
      <c r="D467" s="1308"/>
    </row>
    <row r="468" spans="1:7">
      <c r="A468" s="943" t="s">
        <v>712</v>
      </c>
    </row>
    <row r="469" spans="1:7">
      <c r="A469" s="1306"/>
    </row>
    <row r="470" spans="1:7">
      <c r="A470" s="791" t="s">
        <v>713</v>
      </c>
      <c r="B470" s="791"/>
      <c r="C470" s="791"/>
      <c r="D470" s="791"/>
      <c r="E470" s="791"/>
      <c r="F470" s="791"/>
      <c r="G470" s="791"/>
    </row>
    <row r="471" spans="1:7" ht="15.75" thickBot="1">
      <c r="A471" s="1255" t="s">
        <v>667</v>
      </c>
      <c r="B471" s="311"/>
      <c r="C471" s="311"/>
      <c r="E471" s="311"/>
    </row>
    <row r="472" spans="1:7" ht="24.75" thickBot="1">
      <c r="A472" s="1309" t="s">
        <v>69</v>
      </c>
      <c r="B472" s="1310" t="s">
        <v>714</v>
      </c>
      <c r="C472" s="1311" t="s">
        <v>715</v>
      </c>
      <c r="D472" s="1312" t="s">
        <v>716</v>
      </c>
      <c r="E472" s="311"/>
    </row>
    <row r="473" spans="1:7">
      <c r="A473" s="1240">
        <v>1963</v>
      </c>
      <c r="B473" s="1313">
        <v>50</v>
      </c>
      <c r="C473" s="1314" t="s">
        <v>611</v>
      </c>
      <c r="D473" s="1003" t="s">
        <v>611</v>
      </c>
      <c r="E473" s="311"/>
    </row>
    <row r="474" spans="1:7">
      <c r="A474" s="1315">
        <v>1964</v>
      </c>
      <c r="B474" s="1313">
        <v>150</v>
      </c>
      <c r="C474" s="1006" t="s">
        <v>611</v>
      </c>
      <c r="D474" s="1007" t="s">
        <v>611</v>
      </c>
      <c r="E474" s="311"/>
    </row>
    <row r="475" spans="1:7">
      <c r="A475" s="1315">
        <v>1965</v>
      </c>
      <c r="B475" s="1313">
        <v>175</v>
      </c>
      <c r="C475" s="1006" t="s">
        <v>611</v>
      </c>
      <c r="D475" s="1007" t="s">
        <v>611</v>
      </c>
      <c r="E475" s="311"/>
    </row>
    <row r="476" spans="1:7">
      <c r="A476" s="1315">
        <v>1966</v>
      </c>
      <c r="B476" s="1313">
        <v>220</v>
      </c>
      <c r="C476" s="1006" t="s">
        <v>611</v>
      </c>
      <c r="D476" s="1007" t="s">
        <v>611</v>
      </c>
      <c r="E476" s="311"/>
    </row>
    <row r="477" spans="1:7">
      <c r="A477" s="1315">
        <v>1967</v>
      </c>
      <c r="B477" s="1313">
        <v>500</v>
      </c>
      <c r="C477" s="1006" t="s">
        <v>611</v>
      </c>
      <c r="D477" s="1007" t="s">
        <v>611</v>
      </c>
      <c r="E477" s="311"/>
    </row>
    <row r="478" spans="1:7">
      <c r="A478" s="1315">
        <v>1968</v>
      </c>
      <c r="B478" s="1313">
        <v>900</v>
      </c>
      <c r="C478" s="1006" t="s">
        <v>611</v>
      </c>
      <c r="D478" s="1007" t="s">
        <v>611</v>
      </c>
      <c r="E478" s="311"/>
    </row>
    <row r="479" spans="1:7">
      <c r="A479" s="1315">
        <v>1969</v>
      </c>
      <c r="B479" s="1313">
        <v>1200</v>
      </c>
      <c r="C479" s="1006" t="s">
        <v>611</v>
      </c>
      <c r="D479" s="1007" t="s">
        <v>611</v>
      </c>
      <c r="E479" s="311"/>
    </row>
    <row r="480" spans="1:7">
      <c r="A480" s="1315">
        <v>1970</v>
      </c>
      <c r="B480" s="1313">
        <v>1900</v>
      </c>
      <c r="C480" s="1006" t="s">
        <v>611</v>
      </c>
      <c r="D480" s="1007" t="s">
        <v>611</v>
      </c>
      <c r="E480" s="311"/>
    </row>
    <row r="481" spans="1:5">
      <c r="A481" s="1315">
        <v>1971</v>
      </c>
      <c r="B481" s="1313">
        <v>2800</v>
      </c>
      <c r="C481" s="1006" t="s">
        <v>611</v>
      </c>
      <c r="D481" s="1007" t="s">
        <v>611</v>
      </c>
      <c r="E481" s="311"/>
    </row>
    <row r="482" spans="1:5">
      <c r="A482" s="1315">
        <v>1972</v>
      </c>
      <c r="B482" s="1313">
        <v>3870</v>
      </c>
      <c r="C482" s="1006" t="s">
        <v>611</v>
      </c>
      <c r="D482" s="1007" t="s">
        <v>611</v>
      </c>
      <c r="E482" s="311"/>
    </row>
    <row r="483" spans="1:5">
      <c r="A483" s="1315">
        <v>1973</v>
      </c>
      <c r="B483" s="1313">
        <v>5201</v>
      </c>
      <c r="C483" s="1006" t="s">
        <v>611</v>
      </c>
      <c r="D483" s="1007" t="s">
        <v>611</v>
      </c>
      <c r="E483" s="311"/>
    </row>
    <row r="484" spans="1:5">
      <c r="A484" s="1315">
        <v>1974</v>
      </c>
      <c r="B484" s="1313">
        <v>6841</v>
      </c>
      <c r="C484" s="1006" t="s">
        <v>611</v>
      </c>
      <c r="D484" s="1007" t="s">
        <v>611</v>
      </c>
      <c r="E484" s="311"/>
    </row>
    <row r="485" spans="1:5">
      <c r="A485" s="1315">
        <v>1975</v>
      </c>
      <c r="B485" s="1313">
        <v>9153</v>
      </c>
      <c r="C485" s="1006" t="s">
        <v>611</v>
      </c>
      <c r="D485" s="1007" t="s">
        <v>611</v>
      </c>
      <c r="E485" s="311"/>
    </row>
    <row r="486" spans="1:5">
      <c r="A486" s="1315">
        <v>1976</v>
      </c>
      <c r="B486" s="1313">
        <v>12240</v>
      </c>
      <c r="C486" s="1006" t="s">
        <v>611</v>
      </c>
      <c r="D486" s="1007" t="s">
        <v>611</v>
      </c>
      <c r="E486" s="311"/>
    </row>
    <row r="487" spans="1:5">
      <c r="A487" s="1315">
        <v>1977</v>
      </c>
      <c r="B487" s="1313">
        <v>18673</v>
      </c>
      <c r="C487" s="1006" t="s">
        <v>611</v>
      </c>
      <c r="D487" s="1007" t="s">
        <v>611</v>
      </c>
      <c r="E487" s="311"/>
    </row>
    <row r="488" spans="1:5">
      <c r="A488" s="1315">
        <v>1978</v>
      </c>
      <c r="B488" s="1313">
        <v>27744</v>
      </c>
      <c r="C488" s="1006" t="s">
        <v>611</v>
      </c>
      <c r="D488" s="1007" t="s">
        <v>611</v>
      </c>
      <c r="E488" s="311"/>
    </row>
    <row r="489" spans="1:5">
      <c r="A489" s="1315">
        <v>1979</v>
      </c>
      <c r="B489" s="1313">
        <v>38170</v>
      </c>
      <c r="C489" s="1006" t="s">
        <v>611</v>
      </c>
      <c r="D489" s="1007" t="s">
        <v>611</v>
      </c>
      <c r="E489" s="311"/>
    </row>
    <row r="490" spans="1:5">
      <c r="A490" s="1315">
        <v>1980</v>
      </c>
      <c r="B490" s="1313">
        <v>49981</v>
      </c>
      <c r="C490" s="1006" t="s">
        <v>611</v>
      </c>
      <c r="D490" s="1007" t="s">
        <v>611</v>
      </c>
      <c r="E490" s="311"/>
    </row>
    <row r="491" spans="1:5">
      <c r="A491" s="1315">
        <v>1981</v>
      </c>
      <c r="B491" s="1313">
        <v>58960</v>
      </c>
      <c r="C491" s="1006" t="s">
        <v>611</v>
      </c>
      <c r="D491" s="1007" t="s">
        <v>611</v>
      </c>
      <c r="E491" s="311"/>
    </row>
    <row r="492" spans="1:5">
      <c r="A492" s="955">
        <v>1982</v>
      </c>
      <c r="B492" s="1313">
        <v>75618.709581721021</v>
      </c>
      <c r="C492" s="1313">
        <v>1353</v>
      </c>
      <c r="D492" s="1007" t="s">
        <v>611</v>
      </c>
      <c r="E492" s="311"/>
    </row>
    <row r="493" spans="1:5">
      <c r="A493" s="955">
        <v>1983</v>
      </c>
      <c r="B493" s="1313">
        <v>79089.80367732</v>
      </c>
      <c r="C493" s="1313">
        <v>2072</v>
      </c>
      <c r="D493" s="1007" t="s">
        <v>611</v>
      </c>
      <c r="E493" s="311"/>
    </row>
    <row r="494" spans="1:5">
      <c r="A494" s="955">
        <v>1984</v>
      </c>
      <c r="B494" s="1313">
        <v>82560.897772918994</v>
      </c>
      <c r="C494" s="1313">
        <v>2724</v>
      </c>
      <c r="D494" s="1007" t="s">
        <v>611</v>
      </c>
      <c r="E494" s="311"/>
    </row>
    <row r="495" spans="1:5">
      <c r="A495" s="955">
        <v>1985</v>
      </c>
      <c r="B495" s="1313">
        <v>86032</v>
      </c>
      <c r="C495" s="1313">
        <v>4215</v>
      </c>
      <c r="D495" s="1007" t="s">
        <v>611</v>
      </c>
      <c r="E495" s="311"/>
    </row>
    <row r="496" spans="1:5">
      <c r="A496" s="955">
        <v>1986</v>
      </c>
      <c r="B496" s="1316">
        <v>101217.4099762141</v>
      </c>
      <c r="C496" s="1313">
        <v>5767</v>
      </c>
      <c r="D496" s="1007" t="s">
        <v>611</v>
      </c>
      <c r="E496" s="311"/>
    </row>
    <row r="497" spans="1:5">
      <c r="A497" s="955">
        <v>1987</v>
      </c>
      <c r="B497" s="1316">
        <v>107513.81510444357</v>
      </c>
      <c r="C497" s="1313">
        <v>6777</v>
      </c>
      <c r="D497" s="1007" t="s">
        <v>611</v>
      </c>
      <c r="E497" s="311"/>
    </row>
    <row r="498" spans="1:5">
      <c r="A498" s="955">
        <v>1988</v>
      </c>
      <c r="B498" s="1316">
        <v>113810.22023267305</v>
      </c>
      <c r="C498" s="1313">
        <v>6896</v>
      </c>
      <c r="D498" s="1007" t="s">
        <v>611</v>
      </c>
      <c r="E498" s="311"/>
    </row>
    <row r="499" spans="1:5">
      <c r="A499" s="955">
        <v>1989</v>
      </c>
      <c r="B499" s="1316">
        <v>120106.62536090253</v>
      </c>
      <c r="C499" s="1313">
        <v>11500</v>
      </c>
      <c r="D499" s="1007" t="s">
        <v>611</v>
      </c>
      <c r="E499" s="311"/>
    </row>
    <row r="500" spans="1:5">
      <c r="A500" s="955">
        <v>1990</v>
      </c>
      <c r="B500" s="1313">
        <v>145367</v>
      </c>
      <c r="C500" s="1313">
        <v>15294</v>
      </c>
      <c r="D500" s="1007" t="s">
        <v>611</v>
      </c>
      <c r="E500" s="311"/>
    </row>
    <row r="501" spans="1:5">
      <c r="A501" s="955">
        <v>1991</v>
      </c>
      <c r="B501" s="1313">
        <v>157024</v>
      </c>
      <c r="C501" s="1313">
        <v>19322</v>
      </c>
      <c r="D501" s="1007" t="s">
        <v>611</v>
      </c>
      <c r="E501" s="311"/>
    </row>
    <row r="502" spans="1:5">
      <c r="A502" s="955">
        <v>1992</v>
      </c>
      <c r="B502" s="1313">
        <v>172152</v>
      </c>
      <c r="C502" s="1313">
        <v>21573</v>
      </c>
      <c r="D502" s="1007" t="s">
        <v>611</v>
      </c>
      <c r="E502" s="311"/>
    </row>
    <row r="503" spans="1:5">
      <c r="A503" s="955">
        <v>1993</v>
      </c>
      <c r="B503" s="1313">
        <v>192619</v>
      </c>
      <c r="C503" s="1313">
        <v>29881</v>
      </c>
      <c r="D503" s="1007" t="s">
        <v>611</v>
      </c>
      <c r="E503" s="311"/>
    </row>
    <row r="504" spans="1:5">
      <c r="A504" s="955">
        <v>1994</v>
      </c>
      <c r="B504" s="1313">
        <v>213922</v>
      </c>
      <c r="C504" s="1313">
        <v>38574</v>
      </c>
      <c r="D504" s="1007" t="s">
        <v>611</v>
      </c>
      <c r="E504" s="311"/>
    </row>
    <row r="505" spans="1:5">
      <c r="A505" s="955">
        <v>1995</v>
      </c>
      <c r="B505" s="1313">
        <v>233559</v>
      </c>
      <c r="C505" s="1313">
        <v>53614</v>
      </c>
      <c r="D505" s="1317">
        <v>799</v>
      </c>
      <c r="E505" s="311"/>
    </row>
    <row r="506" spans="1:5">
      <c r="A506" s="955">
        <v>1996</v>
      </c>
      <c r="B506" s="1313">
        <v>254842</v>
      </c>
      <c r="C506" s="1313">
        <v>77026</v>
      </c>
      <c r="D506" s="1317">
        <v>3144</v>
      </c>
      <c r="E506" s="311"/>
    </row>
    <row r="507" spans="1:5">
      <c r="A507" s="955">
        <v>1997</v>
      </c>
      <c r="B507" s="1313">
        <v>285584</v>
      </c>
      <c r="C507" s="1313">
        <v>118103</v>
      </c>
      <c r="D507" s="1317">
        <v>8659</v>
      </c>
      <c r="E507" s="311"/>
    </row>
    <row r="508" spans="1:5">
      <c r="A508" s="955">
        <v>1998</v>
      </c>
      <c r="B508" s="1313">
        <v>313054</v>
      </c>
      <c r="C508" s="1313">
        <v>189562</v>
      </c>
      <c r="D508" s="1317">
        <v>21672</v>
      </c>
      <c r="E508" s="311"/>
    </row>
    <row r="509" spans="1:5">
      <c r="A509" s="955">
        <v>1999</v>
      </c>
      <c r="B509" s="1313">
        <v>332706</v>
      </c>
      <c r="C509" s="1313">
        <v>315777</v>
      </c>
      <c r="D509" s="1317">
        <v>41979</v>
      </c>
      <c r="E509" s="311"/>
    </row>
    <row r="510" spans="1:5">
      <c r="A510" s="955">
        <v>2000</v>
      </c>
      <c r="B510" s="1313">
        <v>343982</v>
      </c>
      <c r="C510" s="1313">
        <v>550409</v>
      </c>
      <c r="D510" s="1317">
        <v>69736</v>
      </c>
      <c r="E510" s="311"/>
    </row>
    <row r="511" spans="1:5">
      <c r="A511" s="955">
        <v>2001</v>
      </c>
      <c r="B511" s="1313">
        <v>347653</v>
      </c>
      <c r="C511" s="1313">
        <v>722842</v>
      </c>
      <c r="D511" s="1317">
        <v>84951</v>
      </c>
      <c r="E511" s="311"/>
    </row>
    <row r="512" spans="1:5">
      <c r="A512" s="955">
        <v>2002</v>
      </c>
      <c r="B512" s="1313">
        <v>352137</v>
      </c>
      <c r="C512" s="1313">
        <v>885195</v>
      </c>
      <c r="D512" s="1317">
        <v>94534</v>
      </c>
      <c r="E512" s="311"/>
    </row>
    <row r="513" spans="1:8">
      <c r="A513" s="955">
        <v>2003</v>
      </c>
      <c r="B513" s="1313">
        <v>353601</v>
      </c>
      <c r="C513" s="1313">
        <v>1034831</v>
      </c>
      <c r="D513" s="1317">
        <v>101001</v>
      </c>
      <c r="E513" s="311"/>
    </row>
    <row r="514" spans="1:8">
      <c r="A514" s="955">
        <v>2004</v>
      </c>
      <c r="B514" s="984">
        <v>381316.76472928876</v>
      </c>
      <c r="C514" s="1313">
        <v>1217000</v>
      </c>
      <c r="D514" s="1317">
        <v>109748</v>
      </c>
      <c r="E514" s="311"/>
    </row>
    <row r="515" spans="1:8">
      <c r="A515" s="955">
        <v>2005</v>
      </c>
      <c r="B515" s="1318">
        <v>455466</v>
      </c>
      <c r="C515" s="1313">
        <v>1398507</v>
      </c>
      <c r="D515" s="1317">
        <v>120912</v>
      </c>
      <c r="E515" s="311"/>
    </row>
    <row r="516" spans="1:8">
      <c r="A516" s="955">
        <v>2006</v>
      </c>
      <c r="B516" s="1318">
        <v>363517</v>
      </c>
      <c r="C516" s="1313">
        <v>1612001</v>
      </c>
      <c r="D516" s="1317">
        <v>131062</v>
      </c>
      <c r="E516" s="311"/>
    </row>
    <row r="517" spans="1:8">
      <c r="A517" s="955">
        <v>2007</v>
      </c>
      <c r="B517" s="1313">
        <v>231000</v>
      </c>
      <c r="C517" s="1313">
        <v>1974814</v>
      </c>
      <c r="D517" s="1317">
        <v>168000</v>
      </c>
      <c r="E517" s="311"/>
    </row>
    <row r="518" spans="1:8">
      <c r="A518" s="955">
        <v>2008</v>
      </c>
      <c r="B518" s="1313">
        <v>234000</v>
      </c>
      <c r="C518" s="1313">
        <v>2529907</v>
      </c>
      <c r="D518" s="1317">
        <v>270000</v>
      </c>
      <c r="E518" s="311"/>
    </row>
    <row r="519" spans="1:8">
      <c r="A519" s="955">
        <v>2009</v>
      </c>
      <c r="B519" s="1313">
        <v>235000</v>
      </c>
      <c r="C519" s="1313">
        <v>2898162</v>
      </c>
      <c r="D519" s="1317">
        <v>323000</v>
      </c>
      <c r="E519" s="311"/>
    </row>
    <row r="520" spans="1:8" ht="15.75" thickBot="1">
      <c r="A520" s="958">
        <v>2010</v>
      </c>
      <c r="B520" s="990">
        <v>268847</v>
      </c>
      <c r="C520" s="1319">
        <v>3160584</v>
      </c>
      <c r="D520" s="1320">
        <v>401057</v>
      </c>
      <c r="E520" s="311"/>
    </row>
    <row r="521" spans="1:8">
      <c r="A521" s="457" t="s">
        <v>72</v>
      </c>
      <c r="B521" s="776"/>
      <c r="C521" s="776"/>
    </row>
    <row r="522" spans="1:8" s="993" customFormat="1">
      <c r="A522" s="943" t="s">
        <v>717</v>
      </c>
      <c r="B522" s="943"/>
      <c r="C522" s="943"/>
    </row>
    <row r="523" spans="1:8" s="993" customFormat="1">
      <c r="A523" s="943" t="s">
        <v>718</v>
      </c>
      <c r="B523" s="943"/>
      <c r="C523" s="943"/>
    </row>
    <row r="524" spans="1:8" s="993" customFormat="1">
      <c r="A524" s="943" t="s">
        <v>719</v>
      </c>
      <c r="B524" s="943"/>
      <c r="C524" s="943"/>
      <c r="D524" s="1321"/>
      <c r="E524" s="1321"/>
    </row>
    <row r="525" spans="1:8">
      <c r="A525" s="457" t="s">
        <v>73</v>
      </c>
      <c r="B525" s="776"/>
      <c r="C525" s="776"/>
      <c r="E525" s="776"/>
    </row>
    <row r="526" spans="1:8">
      <c r="A526" s="1203" t="s">
        <v>720</v>
      </c>
      <c r="B526" s="1203"/>
      <c r="C526" s="1203"/>
      <c r="D526" s="1203"/>
      <c r="E526" s="1203"/>
      <c r="F526" s="1203"/>
      <c r="G526" s="1203"/>
      <c r="H526" s="1203"/>
    </row>
    <row r="527" spans="1:8">
      <c r="A527" s="1322" t="s">
        <v>721</v>
      </c>
      <c r="B527" s="837"/>
      <c r="C527" s="837"/>
      <c r="D527" s="837"/>
      <c r="E527" s="837"/>
    </row>
    <row r="528" spans="1:8">
      <c r="A528" s="1323"/>
      <c r="B528" s="837"/>
      <c r="C528" s="837"/>
      <c r="D528" s="837"/>
      <c r="E528" s="837"/>
    </row>
    <row r="529" spans="1:5">
      <c r="A529" s="791" t="s">
        <v>722</v>
      </c>
      <c r="B529" s="791"/>
      <c r="C529" s="791"/>
      <c r="D529" s="791"/>
    </row>
    <row r="530" spans="1:5" ht="15.75" thickBot="1">
      <c r="A530" s="1255" t="s">
        <v>667</v>
      </c>
      <c r="B530" s="43"/>
      <c r="C530" s="43"/>
      <c r="D530" s="43"/>
    </row>
    <row r="531" spans="1:5" ht="39" thickBot="1">
      <c r="A531" s="1067" t="s">
        <v>69</v>
      </c>
      <c r="B531" s="1069" t="s">
        <v>723</v>
      </c>
      <c r="C531" s="1070" t="s">
        <v>724</v>
      </c>
      <c r="D531" s="1070" t="s">
        <v>725</v>
      </c>
      <c r="E531" s="1070" t="s">
        <v>726</v>
      </c>
    </row>
    <row r="532" spans="1:5">
      <c r="A532" s="952">
        <v>1975</v>
      </c>
      <c r="B532" s="1324">
        <v>10</v>
      </c>
      <c r="C532" s="1325">
        <v>781</v>
      </c>
      <c r="D532" s="1325">
        <v>64140</v>
      </c>
      <c r="E532" s="1326">
        <v>257000</v>
      </c>
    </row>
    <row r="533" spans="1:5">
      <c r="A533" s="955">
        <v>1976</v>
      </c>
      <c r="B533" s="1324">
        <v>10</v>
      </c>
      <c r="C533" s="1325">
        <v>853</v>
      </c>
      <c r="D533" s="1325">
        <v>70053</v>
      </c>
      <c r="E533" s="1326">
        <v>280000</v>
      </c>
    </row>
    <row r="534" spans="1:5">
      <c r="A534" s="955">
        <v>1977</v>
      </c>
      <c r="B534" s="1324">
        <v>10</v>
      </c>
      <c r="C534" s="1325">
        <v>1049</v>
      </c>
      <c r="D534" s="1325">
        <v>76577</v>
      </c>
      <c r="E534" s="1326">
        <v>306000</v>
      </c>
    </row>
    <row r="535" spans="1:5">
      <c r="A535" s="955">
        <v>1978</v>
      </c>
      <c r="B535" s="1324">
        <v>14</v>
      </c>
      <c r="C535" s="1325">
        <v>1213</v>
      </c>
      <c r="D535" s="1325">
        <v>83015</v>
      </c>
      <c r="E535" s="1326">
        <v>332000</v>
      </c>
    </row>
    <row r="536" spans="1:5">
      <c r="A536" s="955">
        <v>1979</v>
      </c>
      <c r="B536" s="1324">
        <v>15</v>
      </c>
      <c r="C536" s="1325">
        <v>2088</v>
      </c>
      <c r="D536" s="1325">
        <v>118128</v>
      </c>
      <c r="E536" s="1326">
        <v>337000</v>
      </c>
    </row>
    <row r="537" spans="1:5">
      <c r="A537" s="955">
        <v>1980</v>
      </c>
      <c r="B537" s="1324">
        <v>17</v>
      </c>
      <c r="C537" s="1325">
        <v>3083</v>
      </c>
      <c r="D537" s="1325">
        <v>187549</v>
      </c>
      <c r="E537" s="1326">
        <v>563000</v>
      </c>
    </row>
    <row r="538" spans="1:5">
      <c r="A538" s="955">
        <v>1981</v>
      </c>
      <c r="B538" s="1324">
        <v>17</v>
      </c>
      <c r="C538" s="1325">
        <v>2766</v>
      </c>
      <c r="D538" s="1325">
        <v>207643</v>
      </c>
      <c r="E538" s="1326">
        <v>736000</v>
      </c>
    </row>
    <row r="539" spans="1:5">
      <c r="A539" s="955">
        <v>1982</v>
      </c>
      <c r="B539" s="1324">
        <v>18</v>
      </c>
      <c r="C539" s="1325">
        <v>3003</v>
      </c>
      <c r="D539" s="1325">
        <v>225350</v>
      </c>
      <c r="E539" s="1326">
        <v>743261</v>
      </c>
    </row>
    <row r="540" spans="1:5">
      <c r="A540" s="955">
        <v>1983</v>
      </c>
      <c r="B540" s="1324">
        <v>19</v>
      </c>
      <c r="C540" s="1325">
        <v>3160</v>
      </c>
      <c r="D540" s="1325">
        <v>232449</v>
      </c>
      <c r="E540" s="1326">
        <v>705059</v>
      </c>
    </row>
    <row r="541" spans="1:5">
      <c r="A541" s="955">
        <v>1984</v>
      </c>
      <c r="B541" s="1324">
        <v>19</v>
      </c>
      <c r="C541" s="1325">
        <v>3190</v>
      </c>
      <c r="D541" s="1325">
        <v>212008</v>
      </c>
      <c r="E541" s="1326">
        <v>577027</v>
      </c>
    </row>
    <row r="542" spans="1:5">
      <c r="A542" s="955">
        <v>1985</v>
      </c>
      <c r="B542" s="1324">
        <v>19</v>
      </c>
      <c r="C542" s="1325">
        <v>2993</v>
      </c>
      <c r="D542" s="1325">
        <v>214798</v>
      </c>
      <c r="E542" s="1326">
        <v>565721</v>
      </c>
    </row>
    <row r="543" spans="1:5">
      <c r="A543" s="955">
        <v>1986</v>
      </c>
      <c r="B543" s="1324">
        <v>18</v>
      </c>
      <c r="C543" s="1325">
        <v>2854</v>
      </c>
      <c r="D543" s="1325">
        <v>216753</v>
      </c>
      <c r="E543" s="1326">
        <v>518349</v>
      </c>
    </row>
    <row r="544" spans="1:5">
      <c r="A544" s="955">
        <v>1987</v>
      </c>
      <c r="B544" s="1324">
        <v>17</v>
      </c>
      <c r="C544" s="1325">
        <v>2787</v>
      </c>
      <c r="D544" s="1325">
        <v>220011</v>
      </c>
      <c r="E544" s="1326">
        <v>546569</v>
      </c>
    </row>
    <row r="545" spans="1:5">
      <c r="A545" s="955">
        <v>1988</v>
      </c>
      <c r="B545" s="1324">
        <v>17</v>
      </c>
      <c r="C545" s="1325">
        <v>2693</v>
      </c>
      <c r="D545" s="1325">
        <v>270943</v>
      </c>
      <c r="E545" s="1326">
        <v>624512</v>
      </c>
    </row>
    <row r="546" spans="1:5">
      <c r="A546" s="955">
        <v>1989</v>
      </c>
      <c r="B546" s="1324">
        <v>17</v>
      </c>
      <c r="C546" s="1325">
        <v>2771</v>
      </c>
      <c r="D546" s="1325">
        <v>246229</v>
      </c>
      <c r="E546" s="1326">
        <v>648600</v>
      </c>
    </row>
    <row r="547" spans="1:5">
      <c r="A547" s="955">
        <v>1990</v>
      </c>
      <c r="B547" s="1324">
        <v>29</v>
      </c>
      <c r="C547" s="1325">
        <v>3260</v>
      </c>
      <c r="D547" s="1325">
        <v>255380</v>
      </c>
      <c r="E547" s="1326">
        <v>923937</v>
      </c>
    </row>
    <row r="548" spans="1:5">
      <c r="A548" s="955">
        <v>1991</v>
      </c>
      <c r="B548" s="1324">
        <v>30</v>
      </c>
      <c r="C548" s="1325">
        <v>3293</v>
      </c>
      <c r="D548" s="1325">
        <v>223840</v>
      </c>
      <c r="E548" s="1326">
        <v>852873</v>
      </c>
    </row>
    <row r="549" spans="1:5">
      <c r="A549" s="955">
        <v>1992</v>
      </c>
      <c r="B549" s="1324">
        <v>31</v>
      </c>
      <c r="C549" s="1325">
        <v>3451</v>
      </c>
      <c r="D549" s="1325">
        <v>257805</v>
      </c>
      <c r="E549" s="1326">
        <v>956665</v>
      </c>
    </row>
    <row r="550" spans="1:5">
      <c r="A550" s="955">
        <v>1993</v>
      </c>
      <c r="B550" s="1324">
        <v>33</v>
      </c>
      <c r="C550" s="1325">
        <v>3836</v>
      </c>
      <c r="D550" s="1325">
        <v>255358</v>
      </c>
      <c r="E550" s="1326">
        <v>932776</v>
      </c>
    </row>
    <row r="551" spans="1:5">
      <c r="A551" s="955">
        <v>1994</v>
      </c>
      <c r="B551" s="1324">
        <v>34</v>
      </c>
      <c r="C551" s="1325">
        <v>4292</v>
      </c>
      <c r="D551" s="1325">
        <v>336803</v>
      </c>
      <c r="E551" s="1326">
        <v>1075333</v>
      </c>
    </row>
    <row r="552" spans="1:5">
      <c r="A552" s="955">
        <v>1995</v>
      </c>
      <c r="B552" s="1324">
        <v>39</v>
      </c>
      <c r="C552" s="1325">
        <v>4822</v>
      </c>
      <c r="D552" s="1325">
        <v>369794</v>
      </c>
      <c r="E552" s="1326">
        <v>1186949</v>
      </c>
    </row>
    <row r="553" spans="1:5">
      <c r="A553" s="955">
        <v>1996</v>
      </c>
      <c r="B553" s="1324">
        <v>39</v>
      </c>
      <c r="C553" s="1325">
        <v>5065</v>
      </c>
      <c r="D553" s="1325">
        <v>380377</v>
      </c>
      <c r="E553" s="1326">
        <v>1330262</v>
      </c>
    </row>
    <row r="554" spans="1:5">
      <c r="A554" s="955">
        <v>1997</v>
      </c>
      <c r="B554" s="1324">
        <v>44</v>
      </c>
      <c r="C554" s="1325">
        <v>5440</v>
      </c>
      <c r="D554" s="1325">
        <v>344385</v>
      </c>
      <c r="E554" s="1326">
        <v>1305849</v>
      </c>
    </row>
    <row r="555" spans="1:5">
      <c r="A555" s="955">
        <v>1998</v>
      </c>
      <c r="B555" s="1324">
        <v>45</v>
      </c>
      <c r="C555" s="1325">
        <v>5828</v>
      </c>
      <c r="D555" s="1325">
        <v>403490</v>
      </c>
      <c r="E555" s="1326">
        <v>1520580</v>
      </c>
    </row>
    <row r="556" spans="1:5">
      <c r="A556" s="955">
        <v>1999</v>
      </c>
      <c r="B556" s="1324">
        <v>47</v>
      </c>
      <c r="C556" s="1325">
        <v>5999</v>
      </c>
      <c r="D556" s="1325">
        <v>542904</v>
      </c>
      <c r="E556" s="1326">
        <v>1637682</v>
      </c>
    </row>
    <row r="557" spans="1:5">
      <c r="A557" s="955">
        <v>2000</v>
      </c>
      <c r="B557" s="1324">
        <v>49</v>
      </c>
      <c r="C557" s="1325">
        <v>6721</v>
      </c>
      <c r="D557" s="1325">
        <v>667590</v>
      </c>
      <c r="E557" s="1326">
        <v>1953811</v>
      </c>
    </row>
    <row r="558" spans="1:5">
      <c r="A558" s="955">
        <v>2001</v>
      </c>
      <c r="B558" s="1324">
        <v>49</v>
      </c>
      <c r="C558" s="1325">
        <v>6562</v>
      </c>
      <c r="D558" s="1325">
        <v>691595</v>
      </c>
      <c r="E558" s="1326">
        <v>1826478</v>
      </c>
    </row>
    <row r="559" spans="1:5">
      <c r="A559" s="955">
        <v>2002</v>
      </c>
      <c r="B559" s="1324">
        <v>50</v>
      </c>
      <c r="C559" s="1325">
        <v>6856</v>
      </c>
      <c r="D559" s="1325">
        <v>748396</v>
      </c>
      <c r="E559" s="1326">
        <v>1919028</v>
      </c>
    </row>
    <row r="560" spans="1:5">
      <c r="A560" s="955">
        <v>2003</v>
      </c>
      <c r="B560" s="1324">
        <v>52</v>
      </c>
      <c r="C560" s="1325">
        <v>7668</v>
      </c>
      <c r="D560" s="1325">
        <v>833856</v>
      </c>
      <c r="E560" s="1326">
        <v>2130408</v>
      </c>
    </row>
    <row r="561" spans="1:6">
      <c r="A561" s="955">
        <v>2004</v>
      </c>
      <c r="B561" s="47">
        <v>53</v>
      </c>
      <c r="C561" s="1327">
        <v>7857</v>
      </c>
      <c r="D561" s="1327">
        <v>959562</v>
      </c>
      <c r="E561" s="1328">
        <v>2497959</v>
      </c>
    </row>
    <row r="562" spans="1:6">
      <c r="A562" s="955">
        <v>2005</v>
      </c>
      <c r="B562" s="47">
        <v>55</v>
      </c>
      <c r="C562" s="1327">
        <v>7986</v>
      </c>
      <c r="D562" s="1327">
        <v>1205852</v>
      </c>
      <c r="E562" s="1328">
        <v>3509060</v>
      </c>
    </row>
    <row r="563" spans="1:6">
      <c r="A563" s="955">
        <v>2006</v>
      </c>
      <c r="B563" s="47">
        <v>56</v>
      </c>
      <c r="C563" s="1327">
        <v>7758</v>
      </c>
      <c r="D563" s="1327">
        <v>1345926</v>
      </c>
      <c r="E563" s="1328">
        <v>3902667</v>
      </c>
    </row>
    <row r="564" spans="1:6">
      <c r="A564" s="955">
        <v>2007</v>
      </c>
      <c r="B564" s="47">
        <v>77</v>
      </c>
      <c r="C564" s="1327">
        <v>10192</v>
      </c>
      <c r="D564" s="1327">
        <v>1449625</v>
      </c>
      <c r="E564" s="1328">
        <v>4275063</v>
      </c>
    </row>
    <row r="565" spans="1:6">
      <c r="A565" s="955">
        <v>2008</v>
      </c>
      <c r="B565" s="47">
        <v>97</v>
      </c>
      <c r="C565" s="1327">
        <v>12727</v>
      </c>
      <c r="D565" s="1327">
        <v>1502954</v>
      </c>
      <c r="E565" s="1328">
        <v>4673494</v>
      </c>
    </row>
    <row r="566" spans="1:6">
      <c r="A566" s="955">
        <v>2009</v>
      </c>
      <c r="B566" s="47">
        <v>115</v>
      </c>
      <c r="C566" s="1327">
        <v>17424</v>
      </c>
      <c r="D566" s="1327">
        <v>1540258</v>
      </c>
      <c r="E566" s="1328">
        <v>4318504</v>
      </c>
    </row>
    <row r="567" spans="1:6" ht="15.75" thickBot="1">
      <c r="A567" s="958">
        <v>2010</v>
      </c>
      <c r="B567" s="1329">
        <v>116</v>
      </c>
      <c r="C567" s="1330">
        <v>18844</v>
      </c>
      <c r="D567" s="1330">
        <v>1812011</v>
      </c>
      <c r="E567" s="1331">
        <v>5132323</v>
      </c>
    </row>
    <row r="568" spans="1:6" s="941" customFormat="1" ht="15.75" thickBot="1">
      <c r="A568" s="450" t="s">
        <v>727</v>
      </c>
      <c r="B568" s="450"/>
      <c r="C568" s="450"/>
      <c r="D568" s="450"/>
      <c r="E568" s="450"/>
      <c r="F568" s="1141"/>
    </row>
    <row r="569" spans="1:6" s="941" customFormat="1" ht="15.75" thickBot="1">
      <c r="A569" s="452"/>
      <c r="B569" s="961">
        <v>1060</v>
      </c>
      <c r="C569" s="961">
        <v>2312.8040973111397</v>
      </c>
      <c r="D569" s="961">
        <v>2725.0873090115374</v>
      </c>
      <c r="E569" s="962">
        <v>1897.012840466926</v>
      </c>
      <c r="F569" s="1142"/>
    </row>
    <row r="570" spans="1:6">
      <c r="A570" s="1332" t="s">
        <v>72</v>
      </c>
      <c r="E570" s="776"/>
    </row>
    <row r="571" spans="1:6" s="941" customFormat="1">
      <c r="A571" s="943" t="s">
        <v>728</v>
      </c>
      <c r="B571" s="943"/>
    </row>
    <row r="572" spans="1:6" s="941" customFormat="1" ht="12.75">
      <c r="A572" s="943" t="s">
        <v>729</v>
      </c>
      <c r="E572" s="837"/>
    </row>
    <row r="573" spans="1:6" s="941" customFormat="1" ht="12.75">
      <c r="A573" s="943" t="s">
        <v>730</v>
      </c>
      <c r="E573" s="837"/>
    </row>
    <row r="574" spans="1:6" s="941" customFormat="1" ht="12.75">
      <c r="A574" s="943" t="s">
        <v>731</v>
      </c>
      <c r="E574" s="837"/>
    </row>
    <row r="575" spans="1:6" s="940" customFormat="1">
      <c r="A575" s="1332" t="s">
        <v>73</v>
      </c>
      <c r="E575" s="776"/>
    </row>
    <row r="576" spans="1:6" s="941" customFormat="1" ht="12.75">
      <c r="A576" s="944" t="s">
        <v>732</v>
      </c>
      <c r="E576" s="837"/>
    </row>
    <row r="577" spans="1:5" s="941" customFormat="1" ht="12.75">
      <c r="A577" s="944" t="s">
        <v>733</v>
      </c>
      <c r="E577" s="837"/>
    </row>
  </sheetData>
  <protectedRanges>
    <protectedRange sqref="B524:E524 A523:C523" name="Range1_3_3"/>
  </protectedRanges>
  <mergeCells count="35">
    <mergeCell ref="A462:D462"/>
    <mergeCell ref="A526:H526"/>
    <mergeCell ref="A568:E568"/>
    <mergeCell ref="A369:A370"/>
    <mergeCell ref="B369:D369"/>
    <mergeCell ref="E369:G369"/>
    <mergeCell ref="A414:G414"/>
    <mergeCell ref="A425:A426"/>
    <mergeCell ref="B425:D425"/>
    <mergeCell ref="A313:F313"/>
    <mergeCell ref="A319:A320"/>
    <mergeCell ref="B319:B320"/>
    <mergeCell ref="C319:D319"/>
    <mergeCell ref="E319:F319"/>
    <mergeCell ref="A363:F363"/>
    <mergeCell ref="J155:J156"/>
    <mergeCell ref="A200:F200"/>
    <mergeCell ref="A208:G208"/>
    <mergeCell ref="A256:D256"/>
    <mergeCell ref="A269:A270"/>
    <mergeCell ref="B269:B270"/>
    <mergeCell ref="C269:D269"/>
    <mergeCell ref="E269:F269"/>
    <mergeCell ref="A150:G150"/>
    <mergeCell ref="A152:B152"/>
    <mergeCell ref="A155:A156"/>
    <mergeCell ref="B155:B156"/>
    <mergeCell ref="C155:C156"/>
    <mergeCell ref="D155:F155"/>
    <mergeCell ref="A2:B2"/>
    <mergeCell ref="A43:E43"/>
    <mergeCell ref="A52:B52"/>
    <mergeCell ref="A93:E93"/>
    <mergeCell ref="A104:B104"/>
    <mergeCell ref="A143:D1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32"/>
  <sheetViews>
    <sheetView rightToLeft="1" workbookViewId="0">
      <selection activeCell="M28" sqref="M28"/>
    </sheetView>
  </sheetViews>
  <sheetFormatPr defaultRowHeight="15"/>
  <cols>
    <col min="1" max="1" width="18.5703125" style="1348" customWidth="1"/>
    <col min="2" max="255" width="9.140625" style="311"/>
    <col min="256" max="256" width="18.5703125" style="311" customWidth="1"/>
    <col min="257" max="511" width="9.140625" style="311"/>
    <col min="512" max="512" width="18.5703125" style="311" customWidth="1"/>
    <col min="513" max="767" width="9.140625" style="311"/>
    <col min="768" max="768" width="18.5703125" style="311" customWidth="1"/>
    <col min="769" max="1023" width="9.140625" style="311"/>
    <col min="1024" max="1024" width="18.5703125" style="311" customWidth="1"/>
    <col min="1025" max="1279" width="9.140625" style="311"/>
    <col min="1280" max="1280" width="18.5703125" style="311" customWidth="1"/>
    <col min="1281" max="1535" width="9.140625" style="311"/>
    <col min="1536" max="1536" width="18.5703125" style="311" customWidth="1"/>
    <col min="1537" max="1791" width="9.140625" style="311"/>
    <col min="1792" max="1792" width="18.5703125" style="311" customWidth="1"/>
    <col min="1793" max="2047" width="9.140625" style="311"/>
    <col min="2048" max="2048" width="18.5703125" style="311" customWidth="1"/>
    <col min="2049" max="2303" width="9.140625" style="311"/>
    <col min="2304" max="2304" width="18.5703125" style="311" customWidth="1"/>
    <col min="2305" max="2559" width="9.140625" style="311"/>
    <col min="2560" max="2560" width="18.5703125" style="311" customWidth="1"/>
    <col min="2561" max="2815" width="9.140625" style="311"/>
    <col min="2816" max="2816" width="18.5703125" style="311" customWidth="1"/>
    <col min="2817" max="3071" width="9.140625" style="311"/>
    <col min="3072" max="3072" width="18.5703125" style="311" customWidth="1"/>
    <col min="3073" max="3327" width="9.140625" style="311"/>
    <col min="3328" max="3328" width="18.5703125" style="311" customWidth="1"/>
    <col min="3329" max="3583" width="9.140625" style="311"/>
    <col min="3584" max="3584" width="18.5703125" style="311" customWidth="1"/>
    <col min="3585" max="3839" width="9.140625" style="311"/>
    <col min="3840" max="3840" width="18.5703125" style="311" customWidth="1"/>
    <col min="3841" max="4095" width="9.140625" style="311"/>
    <col min="4096" max="4096" width="18.5703125" style="311" customWidth="1"/>
    <col min="4097" max="4351" width="9.140625" style="311"/>
    <col min="4352" max="4352" width="18.5703125" style="311" customWidth="1"/>
    <col min="4353" max="4607" width="9.140625" style="311"/>
    <col min="4608" max="4608" width="18.5703125" style="311" customWidth="1"/>
    <col min="4609" max="4863" width="9.140625" style="311"/>
    <col min="4864" max="4864" width="18.5703125" style="311" customWidth="1"/>
    <col min="4865" max="5119" width="9.140625" style="311"/>
    <col min="5120" max="5120" width="18.5703125" style="311" customWidth="1"/>
    <col min="5121" max="5375" width="9.140625" style="311"/>
    <col min="5376" max="5376" width="18.5703125" style="311" customWidth="1"/>
    <col min="5377" max="5631" width="9.140625" style="311"/>
    <col min="5632" max="5632" width="18.5703125" style="311" customWidth="1"/>
    <col min="5633" max="5887" width="9.140625" style="311"/>
    <col min="5888" max="5888" width="18.5703125" style="311" customWidth="1"/>
    <col min="5889" max="6143" width="9.140625" style="311"/>
    <col min="6144" max="6144" width="18.5703125" style="311" customWidth="1"/>
    <col min="6145" max="6399" width="9.140625" style="311"/>
    <col min="6400" max="6400" width="18.5703125" style="311" customWidth="1"/>
    <col min="6401" max="6655" width="9.140625" style="311"/>
    <col min="6656" max="6656" width="18.5703125" style="311" customWidth="1"/>
    <col min="6657" max="6911" width="9.140625" style="311"/>
    <col min="6912" max="6912" width="18.5703125" style="311" customWidth="1"/>
    <col min="6913" max="7167" width="9.140625" style="311"/>
    <col min="7168" max="7168" width="18.5703125" style="311" customWidth="1"/>
    <col min="7169" max="7423" width="9.140625" style="311"/>
    <col min="7424" max="7424" width="18.5703125" style="311" customWidth="1"/>
    <col min="7425" max="7679" width="9.140625" style="311"/>
    <col min="7680" max="7680" width="18.5703125" style="311" customWidth="1"/>
    <col min="7681" max="7935" width="9.140625" style="311"/>
    <col min="7936" max="7936" width="18.5703125" style="311" customWidth="1"/>
    <col min="7937" max="8191" width="9.140625" style="311"/>
    <col min="8192" max="8192" width="18.5703125" style="311" customWidth="1"/>
    <col min="8193" max="8447" width="9.140625" style="311"/>
    <col min="8448" max="8448" width="18.5703125" style="311" customWidth="1"/>
    <col min="8449" max="8703" width="9.140625" style="311"/>
    <col min="8704" max="8704" width="18.5703125" style="311" customWidth="1"/>
    <col min="8705" max="8959" width="9.140625" style="311"/>
    <col min="8960" max="8960" width="18.5703125" style="311" customWidth="1"/>
    <col min="8961" max="9215" width="9.140625" style="311"/>
    <col min="9216" max="9216" width="18.5703125" style="311" customWidth="1"/>
    <col min="9217" max="9471" width="9.140625" style="311"/>
    <col min="9472" max="9472" width="18.5703125" style="311" customWidth="1"/>
    <col min="9473" max="9727" width="9.140625" style="311"/>
    <col min="9728" max="9728" width="18.5703125" style="311" customWidth="1"/>
    <col min="9729" max="9983" width="9.140625" style="311"/>
    <col min="9984" max="9984" width="18.5703125" style="311" customWidth="1"/>
    <col min="9985" max="10239" width="9.140625" style="311"/>
    <col min="10240" max="10240" width="18.5703125" style="311" customWidth="1"/>
    <col min="10241" max="10495" width="9.140625" style="311"/>
    <col min="10496" max="10496" width="18.5703125" style="311" customWidth="1"/>
    <col min="10497" max="10751" width="9.140625" style="311"/>
    <col min="10752" max="10752" width="18.5703125" style="311" customWidth="1"/>
    <col min="10753" max="11007" width="9.140625" style="311"/>
    <col min="11008" max="11008" width="18.5703125" style="311" customWidth="1"/>
    <col min="11009" max="11263" width="9.140625" style="311"/>
    <col min="11264" max="11264" width="18.5703125" style="311" customWidth="1"/>
    <col min="11265" max="11519" width="9.140625" style="311"/>
    <col min="11520" max="11520" width="18.5703125" style="311" customWidth="1"/>
    <col min="11521" max="11775" width="9.140625" style="311"/>
    <col min="11776" max="11776" width="18.5703125" style="311" customWidth="1"/>
    <col min="11777" max="12031" width="9.140625" style="311"/>
    <col min="12032" max="12032" width="18.5703125" style="311" customWidth="1"/>
    <col min="12033" max="12287" width="9.140625" style="311"/>
    <col min="12288" max="12288" width="18.5703125" style="311" customWidth="1"/>
    <col min="12289" max="12543" width="9.140625" style="311"/>
    <col min="12544" max="12544" width="18.5703125" style="311" customWidth="1"/>
    <col min="12545" max="12799" width="9.140625" style="311"/>
    <col min="12800" max="12800" width="18.5703125" style="311" customWidth="1"/>
    <col min="12801" max="13055" width="9.140625" style="311"/>
    <col min="13056" max="13056" width="18.5703125" style="311" customWidth="1"/>
    <col min="13057" max="13311" width="9.140625" style="311"/>
    <col min="13312" max="13312" width="18.5703125" style="311" customWidth="1"/>
    <col min="13313" max="13567" width="9.140625" style="311"/>
    <col min="13568" max="13568" width="18.5703125" style="311" customWidth="1"/>
    <col min="13569" max="13823" width="9.140625" style="311"/>
    <col min="13824" max="13824" width="18.5703125" style="311" customWidth="1"/>
    <col min="13825" max="14079" width="9.140625" style="311"/>
    <col min="14080" max="14080" width="18.5703125" style="311" customWidth="1"/>
    <col min="14081" max="14335" width="9.140625" style="311"/>
    <col min="14336" max="14336" width="18.5703125" style="311" customWidth="1"/>
    <col min="14337" max="14591" width="9.140625" style="311"/>
    <col min="14592" max="14592" width="18.5703125" style="311" customWidth="1"/>
    <col min="14593" max="14847" width="9.140625" style="311"/>
    <col min="14848" max="14848" width="18.5703125" style="311" customWidth="1"/>
    <col min="14849" max="15103" width="9.140625" style="311"/>
    <col min="15104" max="15104" width="18.5703125" style="311" customWidth="1"/>
    <col min="15105" max="15359" width="9.140625" style="311"/>
    <col min="15360" max="15360" width="18.5703125" style="311" customWidth="1"/>
    <col min="15361" max="15615" width="9.140625" style="311"/>
    <col min="15616" max="15616" width="18.5703125" style="311" customWidth="1"/>
    <col min="15617" max="15871" width="9.140625" style="311"/>
    <col min="15872" max="15872" width="18.5703125" style="311" customWidth="1"/>
    <col min="15873" max="16127" width="9.140625" style="311"/>
    <col min="16128" max="16128" width="18.5703125" style="311" customWidth="1"/>
    <col min="16129" max="16384" width="9.140625" style="311"/>
  </cols>
  <sheetData>
    <row r="1" spans="1:10" s="31" customFormat="1">
      <c r="A1" s="279" t="s">
        <v>734</v>
      </c>
    </row>
    <row r="2" spans="1:10">
      <c r="A2" s="25" t="s">
        <v>70</v>
      </c>
    </row>
    <row r="3" spans="1:10">
      <c r="A3" s="1333" t="s">
        <v>69</v>
      </c>
      <c r="B3" s="1334">
        <v>1992</v>
      </c>
      <c r="C3" s="1333">
        <v>1993</v>
      </c>
      <c r="D3" s="1333">
        <v>1994</v>
      </c>
      <c r="E3" s="1333">
        <v>1995</v>
      </c>
      <c r="F3" s="1333">
        <v>1996</v>
      </c>
      <c r="G3" s="1333">
        <v>1997</v>
      </c>
      <c r="H3" s="1333">
        <v>1998</v>
      </c>
      <c r="I3" s="1333">
        <v>1999</v>
      </c>
      <c r="J3" s="1333">
        <v>2000</v>
      </c>
    </row>
    <row r="4" spans="1:10">
      <c r="A4" s="1335" t="s">
        <v>735</v>
      </c>
      <c r="B4" s="39">
        <f>13000+1421</f>
        <v>14421</v>
      </c>
      <c r="C4" s="39">
        <f>14500+1451</f>
        <v>15951</v>
      </c>
      <c r="D4" s="39">
        <f>16500+1486</f>
        <v>17986</v>
      </c>
      <c r="E4" s="39">
        <f>20000+1571</f>
        <v>21571</v>
      </c>
      <c r="F4" s="39">
        <f>21000+1631</f>
        <v>22631</v>
      </c>
      <c r="G4" s="39">
        <f>21300+1701</f>
        <v>23001</v>
      </c>
      <c r="H4" s="39">
        <f>25000+1772</f>
        <v>26772</v>
      </c>
      <c r="I4" s="39">
        <f>27000+1812</f>
        <v>28812</v>
      </c>
      <c r="J4" s="1336">
        <f>29000+1852</f>
        <v>30852</v>
      </c>
    </row>
    <row r="5" spans="1:10">
      <c r="A5" s="1335" t="s">
        <v>736</v>
      </c>
      <c r="B5" s="39">
        <v>11454</v>
      </c>
      <c r="C5" s="39">
        <f>10200+1976</f>
        <v>12176</v>
      </c>
      <c r="D5" s="39">
        <f>13000+2002</f>
        <v>15002</v>
      </c>
      <c r="E5" s="39">
        <f>15000+2069</f>
        <v>17069</v>
      </c>
      <c r="F5" s="39">
        <f>15300+2119</f>
        <v>17419</v>
      </c>
      <c r="G5" s="39">
        <f>15500+2179</f>
        <v>17679</v>
      </c>
      <c r="H5" s="39">
        <v>17842</v>
      </c>
      <c r="I5" s="39">
        <f>18500+2281</f>
        <v>20781</v>
      </c>
      <c r="J5" s="1337">
        <f>29500+2320</f>
        <v>31820</v>
      </c>
    </row>
    <row r="6" spans="1:10">
      <c r="A6" s="1335" t="s">
        <v>737</v>
      </c>
      <c r="B6" s="39">
        <f>25400+2985</f>
        <v>28385</v>
      </c>
      <c r="C6" s="39">
        <f>26200+3039</f>
        <v>29239</v>
      </c>
      <c r="D6" s="39">
        <f>31000+3079</f>
        <v>34079</v>
      </c>
      <c r="E6" s="39">
        <f>32500+3163</f>
        <v>35663</v>
      </c>
      <c r="F6" s="39">
        <f>32800+3223</f>
        <v>36023</v>
      </c>
      <c r="G6" s="39">
        <f>33000+3303</f>
        <v>36303</v>
      </c>
      <c r="H6" s="39">
        <v>37213</v>
      </c>
      <c r="I6" s="39">
        <f>36500+3423</f>
        <v>39923</v>
      </c>
      <c r="J6" s="1337">
        <f>38000+2463</f>
        <v>40463</v>
      </c>
    </row>
    <row r="7" spans="1:10">
      <c r="A7" s="1335" t="s">
        <v>738</v>
      </c>
      <c r="B7" s="39">
        <f>309+255</f>
        <v>564</v>
      </c>
      <c r="C7" s="39">
        <f>1400+261</f>
        <v>1661</v>
      </c>
      <c r="D7" s="39">
        <f>3500+267</f>
        <v>3767</v>
      </c>
      <c r="E7" s="39">
        <f>4000+272</f>
        <v>4272</v>
      </c>
      <c r="F7" s="39">
        <f>4300+287</f>
        <v>4587</v>
      </c>
      <c r="G7" s="39">
        <f>4500+307</f>
        <v>4807</v>
      </c>
      <c r="H7" s="39">
        <v>5330</v>
      </c>
      <c r="I7" s="39">
        <v>5645</v>
      </c>
      <c r="J7" s="1337">
        <v>6360</v>
      </c>
    </row>
    <row r="8" spans="1:10">
      <c r="A8" s="1335" t="s">
        <v>739</v>
      </c>
      <c r="B8" s="39">
        <f>455+250</f>
        <v>705</v>
      </c>
      <c r="C8" s="39">
        <f>1600+255</f>
        <v>1855</v>
      </c>
      <c r="D8" s="39">
        <f>2800+261</f>
        <v>3061</v>
      </c>
      <c r="E8" s="39">
        <f>3200+271</f>
        <v>3471</v>
      </c>
      <c r="F8" s="39">
        <f>3500+286</f>
        <v>3786</v>
      </c>
      <c r="G8" s="39">
        <f>3800+316</f>
        <v>4116</v>
      </c>
      <c r="H8" s="39">
        <v>5346</v>
      </c>
      <c r="I8" s="39">
        <v>5463</v>
      </c>
      <c r="J8" s="1337">
        <f>5400+380</f>
        <v>5780</v>
      </c>
    </row>
    <row r="9" spans="1:10">
      <c r="A9" s="1335" t="s">
        <v>740</v>
      </c>
      <c r="B9" s="39">
        <f>2500+240</f>
        <v>2740</v>
      </c>
      <c r="C9" s="39">
        <v>3084</v>
      </c>
      <c r="D9" s="39">
        <f>3200+254</f>
        <v>3454</v>
      </c>
      <c r="E9" s="39">
        <f>3500+276</f>
        <v>3776</v>
      </c>
      <c r="F9" s="39">
        <f>3600+291</f>
        <v>3891</v>
      </c>
      <c r="G9" s="39">
        <f>3700+316</f>
        <v>4016</v>
      </c>
      <c r="H9" s="39">
        <v>4045</v>
      </c>
      <c r="I9" s="39">
        <v>4364</v>
      </c>
      <c r="J9" s="1337">
        <f>5200+383</f>
        <v>5583</v>
      </c>
    </row>
    <row r="10" spans="1:10">
      <c r="A10" s="1335" t="s">
        <v>741</v>
      </c>
      <c r="B10" s="39">
        <f>2500+595</f>
        <v>3095</v>
      </c>
      <c r="C10" s="39">
        <f>3000+599</f>
        <v>3599</v>
      </c>
      <c r="D10" s="39">
        <f>4000+605</f>
        <v>4605</v>
      </c>
      <c r="E10" s="39">
        <f>4400+621</f>
        <v>5021</v>
      </c>
      <c r="F10" s="39">
        <f>4800+636</f>
        <v>5436</v>
      </c>
      <c r="G10" s="39">
        <f>4900+656</f>
        <v>5556</v>
      </c>
      <c r="H10" s="39">
        <v>6678</v>
      </c>
      <c r="I10" s="39">
        <v>6692</v>
      </c>
      <c r="J10" s="1337">
        <v>6698</v>
      </c>
    </row>
    <row r="11" spans="1:10">
      <c r="A11" s="1335" t="s">
        <v>742</v>
      </c>
      <c r="B11" s="39">
        <f>2800+334</f>
        <v>3134</v>
      </c>
      <c r="C11" s="39">
        <f>4200+336</f>
        <v>4536</v>
      </c>
      <c r="D11" s="39">
        <v>4593</v>
      </c>
      <c r="E11" s="39">
        <v>4600</v>
      </c>
      <c r="F11" s="39">
        <v>4657</v>
      </c>
      <c r="G11" s="39">
        <v>5172</v>
      </c>
      <c r="H11" s="39">
        <v>5589</v>
      </c>
      <c r="I11" s="39">
        <v>6200</v>
      </c>
      <c r="J11" s="1337">
        <v>6341</v>
      </c>
    </row>
    <row r="12" spans="1:10">
      <c r="A12" s="1335" t="s">
        <v>743</v>
      </c>
      <c r="B12" s="39">
        <f>6000+489</f>
        <v>6489</v>
      </c>
      <c r="C12" s="39">
        <f>6500+494</f>
        <v>6994</v>
      </c>
      <c r="D12" s="39">
        <f>8000+500</f>
        <v>8500</v>
      </c>
      <c r="E12" s="39">
        <f>9000+507</f>
        <v>9507</v>
      </c>
      <c r="F12" s="39">
        <f>10000+517</f>
        <v>10517</v>
      </c>
      <c r="G12" s="39">
        <f>10300+537</f>
        <v>10837</v>
      </c>
      <c r="H12" s="39">
        <f>10500+560</f>
        <v>11060</v>
      </c>
      <c r="I12" s="39">
        <v>13571</v>
      </c>
      <c r="J12" s="1337">
        <v>13582</v>
      </c>
    </row>
    <row r="13" spans="1:10">
      <c r="A13" s="1335" t="s">
        <v>744</v>
      </c>
      <c r="B13" s="39">
        <v>3460</v>
      </c>
      <c r="C13" s="39">
        <v>3480</v>
      </c>
      <c r="D13" s="39">
        <v>3495</v>
      </c>
      <c r="E13" s="39">
        <f>3000+620</f>
        <v>3620</v>
      </c>
      <c r="F13" s="39">
        <f>3500+680</f>
        <v>4180</v>
      </c>
      <c r="G13" s="39">
        <f>3800+710</f>
        <v>4510</v>
      </c>
      <c r="H13" s="39">
        <v>5739</v>
      </c>
      <c r="I13" s="39">
        <v>6764</v>
      </c>
      <c r="J13" s="1337">
        <v>7089</v>
      </c>
    </row>
    <row r="14" spans="1:10">
      <c r="A14" s="1335" t="s">
        <v>745</v>
      </c>
      <c r="B14" s="39">
        <f>2800+1059</f>
        <v>3859</v>
      </c>
      <c r="C14" s="39">
        <v>4283</v>
      </c>
      <c r="D14" s="39">
        <v>7127</v>
      </c>
      <c r="E14" s="39">
        <f>7000+1231</f>
        <v>8231</v>
      </c>
      <c r="F14" s="39">
        <f>7200+1291</f>
        <v>8491</v>
      </c>
      <c r="G14" s="39">
        <f>7500+1361</f>
        <v>8861</v>
      </c>
      <c r="H14" s="39">
        <v>9435</v>
      </c>
      <c r="I14" s="39">
        <v>12453</v>
      </c>
      <c r="J14" s="1337">
        <f>11420+1471</f>
        <v>12891</v>
      </c>
    </row>
    <row r="15" spans="1:10">
      <c r="A15" s="1338" t="s">
        <v>67</v>
      </c>
      <c r="B15" s="1339">
        <f t="shared" ref="B15:J15" si="0">SUM(B4:B14)</f>
        <v>78306</v>
      </c>
      <c r="C15" s="1340">
        <f t="shared" si="0"/>
        <v>86858</v>
      </c>
      <c r="D15" s="1340">
        <f t="shared" si="0"/>
        <v>105669</v>
      </c>
      <c r="E15" s="1340">
        <f t="shared" si="0"/>
        <v>116801</v>
      </c>
      <c r="F15" s="1340">
        <f t="shared" si="0"/>
        <v>121618</v>
      </c>
      <c r="G15" s="1340">
        <f t="shared" si="0"/>
        <v>124858</v>
      </c>
      <c r="H15" s="1340">
        <f t="shared" si="0"/>
        <v>135049</v>
      </c>
      <c r="I15" s="1340">
        <f t="shared" si="0"/>
        <v>150668</v>
      </c>
      <c r="J15" s="1341">
        <f t="shared" si="0"/>
        <v>167459</v>
      </c>
    </row>
    <row r="18" spans="1:13">
      <c r="A18" s="1333" t="s">
        <v>69</v>
      </c>
      <c r="B18" s="1333">
        <v>2001</v>
      </c>
      <c r="C18" s="1333">
        <v>2002</v>
      </c>
      <c r="D18" s="1333">
        <v>2003</v>
      </c>
      <c r="E18" s="1333">
        <v>2004</v>
      </c>
      <c r="F18" s="1333">
        <v>2005</v>
      </c>
      <c r="G18" s="1333">
        <v>2006</v>
      </c>
      <c r="H18" s="1333">
        <v>2007</v>
      </c>
      <c r="I18" s="1333">
        <v>2008</v>
      </c>
      <c r="J18" s="1333">
        <v>2009</v>
      </c>
      <c r="K18" s="1342">
        <v>2010</v>
      </c>
      <c r="L18" s="1343"/>
      <c r="M18" s="1343"/>
    </row>
    <row r="19" spans="1:13">
      <c r="A19" s="1335" t="s">
        <v>735</v>
      </c>
      <c r="B19" s="1344">
        <f>30000+1872</f>
        <v>31872</v>
      </c>
      <c r="C19" s="1344">
        <v>31900</v>
      </c>
      <c r="D19" s="1344">
        <v>31980</v>
      </c>
      <c r="E19" s="1344">
        <v>33000</v>
      </c>
      <c r="F19" s="1344">
        <v>35500</v>
      </c>
      <c r="G19" s="564">
        <v>50300</v>
      </c>
      <c r="H19" s="564">
        <v>51200</v>
      </c>
      <c r="I19" s="564">
        <v>52500</v>
      </c>
      <c r="J19" s="1345">
        <v>57116</v>
      </c>
      <c r="K19" s="1346">
        <v>58112</v>
      </c>
      <c r="L19" s="1345"/>
      <c r="M19" s="1345"/>
    </row>
    <row r="20" spans="1:13">
      <c r="A20" s="1335" t="s">
        <v>736</v>
      </c>
      <c r="B20" s="564">
        <f>30000+2359</f>
        <v>32359</v>
      </c>
      <c r="C20" s="564">
        <v>32800</v>
      </c>
      <c r="D20" s="564">
        <v>32900</v>
      </c>
      <c r="E20" s="564">
        <v>33345</v>
      </c>
      <c r="F20" s="564">
        <v>34200</v>
      </c>
      <c r="G20" s="564">
        <v>42200</v>
      </c>
      <c r="H20" s="564">
        <v>43832</v>
      </c>
      <c r="I20" s="564">
        <v>44600</v>
      </c>
      <c r="J20" s="1345">
        <v>48350</v>
      </c>
      <c r="K20" s="1347">
        <v>49830</v>
      </c>
      <c r="L20" s="1345"/>
      <c r="M20" s="1345"/>
    </row>
    <row r="21" spans="1:13">
      <c r="A21" s="1335" t="s">
        <v>737</v>
      </c>
      <c r="B21" s="564">
        <v>40903</v>
      </c>
      <c r="C21" s="564">
        <v>40960</v>
      </c>
      <c r="D21" s="564">
        <v>41000</v>
      </c>
      <c r="E21" s="564">
        <v>41600</v>
      </c>
      <c r="F21" s="564">
        <v>41800</v>
      </c>
      <c r="G21" s="564">
        <v>48900</v>
      </c>
      <c r="H21" s="564">
        <v>49650</v>
      </c>
      <c r="I21" s="564">
        <v>50980</v>
      </c>
      <c r="J21" s="1345">
        <v>52012</v>
      </c>
      <c r="K21" s="1347">
        <v>53814</v>
      </c>
      <c r="L21" s="1345"/>
      <c r="M21" s="1345"/>
    </row>
    <row r="22" spans="1:13">
      <c r="A22" s="1335" t="s">
        <v>738</v>
      </c>
      <c r="B22" s="564">
        <v>6675</v>
      </c>
      <c r="C22" s="564">
        <v>6700</v>
      </c>
      <c r="D22" s="564">
        <v>36900</v>
      </c>
      <c r="E22" s="564">
        <v>37000</v>
      </c>
      <c r="F22" s="564">
        <v>38000</v>
      </c>
      <c r="G22" s="564">
        <v>51400</v>
      </c>
      <c r="H22" s="564">
        <v>52100</v>
      </c>
      <c r="I22" s="564">
        <v>52260</v>
      </c>
      <c r="J22" s="1345">
        <v>52623</v>
      </c>
      <c r="K22" s="1347">
        <v>52840</v>
      </c>
      <c r="L22" s="1345"/>
      <c r="M22" s="1345"/>
    </row>
    <row r="23" spans="1:13">
      <c r="A23" s="1335" t="s">
        <v>739</v>
      </c>
      <c r="B23" s="564">
        <f>6000+397</f>
        <v>6397</v>
      </c>
      <c r="C23" s="564">
        <v>7000</v>
      </c>
      <c r="D23" s="564">
        <v>7452</v>
      </c>
      <c r="E23" s="564">
        <v>8000</v>
      </c>
      <c r="F23" s="564">
        <v>9700</v>
      </c>
      <c r="G23" s="564">
        <v>12200</v>
      </c>
      <c r="H23" s="564">
        <v>13600</v>
      </c>
      <c r="I23" s="564">
        <v>14229</v>
      </c>
      <c r="J23" s="1345">
        <v>19600</v>
      </c>
      <c r="K23" s="1347">
        <v>19960</v>
      </c>
      <c r="L23" s="1345"/>
      <c r="M23" s="1345"/>
    </row>
    <row r="24" spans="1:13">
      <c r="A24" s="1335" t="s">
        <v>740</v>
      </c>
      <c r="B24" s="564">
        <f>5450+402</f>
        <v>5852</v>
      </c>
      <c r="C24" s="564">
        <v>6900</v>
      </c>
      <c r="D24" s="564">
        <v>6920</v>
      </c>
      <c r="E24" s="564">
        <v>7000</v>
      </c>
      <c r="F24" s="564">
        <v>7800</v>
      </c>
      <c r="G24" s="564">
        <v>11140</v>
      </c>
      <c r="H24" s="564">
        <v>12220</v>
      </c>
      <c r="I24" s="564">
        <v>13100</v>
      </c>
      <c r="J24" s="1345">
        <v>13230</v>
      </c>
      <c r="K24" s="1347">
        <v>13818</v>
      </c>
      <c r="L24" s="1345"/>
      <c r="M24" s="1345"/>
    </row>
    <row r="25" spans="1:13">
      <c r="A25" s="1335" t="s">
        <v>741</v>
      </c>
      <c r="B25" s="564">
        <v>6740</v>
      </c>
      <c r="C25" s="564">
        <v>6800</v>
      </c>
      <c r="D25" s="564">
        <v>6900</v>
      </c>
      <c r="E25" s="564">
        <v>6989</v>
      </c>
      <c r="F25" s="564">
        <v>7000</v>
      </c>
      <c r="G25" s="564">
        <v>9200</v>
      </c>
      <c r="H25" s="564">
        <v>10500</v>
      </c>
      <c r="I25" s="564">
        <v>11200</v>
      </c>
      <c r="J25" s="1345">
        <v>11712</v>
      </c>
      <c r="K25" s="1347">
        <v>12314</v>
      </c>
      <c r="L25" s="1345"/>
      <c r="M25" s="1345"/>
    </row>
    <row r="26" spans="1:13">
      <c r="A26" s="1335" t="s">
        <v>742</v>
      </c>
      <c r="B26" s="564">
        <v>6403</v>
      </c>
      <c r="C26" s="564">
        <v>6536</v>
      </c>
      <c r="D26" s="564">
        <v>9500</v>
      </c>
      <c r="E26" s="564">
        <v>16000</v>
      </c>
      <c r="F26" s="564">
        <v>17300</v>
      </c>
      <c r="G26" s="564">
        <v>24250</v>
      </c>
      <c r="H26" s="564">
        <v>25600</v>
      </c>
      <c r="I26" s="564">
        <v>26400</v>
      </c>
      <c r="J26" s="1345">
        <v>26400</v>
      </c>
      <c r="K26" s="1347">
        <v>28265</v>
      </c>
      <c r="L26" s="1345"/>
      <c r="M26" s="1345"/>
    </row>
    <row r="27" spans="1:13">
      <c r="A27" s="1335" t="s">
        <v>743</v>
      </c>
      <c r="B27" s="564">
        <f>15600+593</f>
        <v>16193</v>
      </c>
      <c r="C27" s="564">
        <v>16200</v>
      </c>
      <c r="D27" s="564">
        <v>16820</v>
      </c>
      <c r="E27" s="564">
        <v>17000</v>
      </c>
      <c r="F27" s="564">
        <v>18000</v>
      </c>
      <c r="G27" s="564">
        <v>21360</v>
      </c>
      <c r="H27" s="564">
        <v>22300</v>
      </c>
      <c r="I27" s="564">
        <v>24800</v>
      </c>
      <c r="J27" s="1345">
        <v>32432</v>
      </c>
      <c r="K27" s="1347">
        <v>33162</v>
      </c>
      <c r="L27" s="1345"/>
      <c r="M27" s="1345"/>
    </row>
    <row r="28" spans="1:13">
      <c r="A28" s="1335" t="s">
        <v>744</v>
      </c>
      <c r="B28" s="564">
        <f>11000+814</f>
        <v>11814</v>
      </c>
      <c r="C28" s="564">
        <v>12000</v>
      </c>
      <c r="D28" s="564">
        <v>12000</v>
      </c>
      <c r="E28" s="564">
        <v>13000</v>
      </c>
      <c r="F28" s="564">
        <v>15200</v>
      </c>
      <c r="G28" s="564">
        <v>22000</v>
      </c>
      <c r="H28" s="564">
        <v>22800</v>
      </c>
      <c r="I28" s="564">
        <v>23612</v>
      </c>
      <c r="J28" s="1345">
        <v>23661</v>
      </c>
      <c r="K28" s="1347">
        <v>23890</v>
      </c>
      <c r="L28" s="1345"/>
      <c r="M28" s="1345"/>
    </row>
    <row r="29" spans="1:13">
      <c r="A29" s="1335" t="s">
        <v>745</v>
      </c>
      <c r="B29" s="564">
        <f>12200+1489</f>
        <v>13689</v>
      </c>
      <c r="C29" s="564">
        <v>14000</v>
      </c>
      <c r="D29" s="564">
        <v>14200</v>
      </c>
      <c r="E29" s="564">
        <v>15000</v>
      </c>
      <c r="F29" s="564">
        <v>15720</v>
      </c>
      <c r="G29" s="564">
        <v>15800</v>
      </c>
      <c r="H29" s="564">
        <v>26300</v>
      </c>
      <c r="I29" s="564">
        <v>27000</v>
      </c>
      <c r="J29" s="1345">
        <v>29622</v>
      </c>
      <c r="K29" s="1347">
        <v>29918</v>
      </c>
      <c r="L29" s="1345"/>
      <c r="M29" s="1345"/>
    </row>
    <row r="30" spans="1:13">
      <c r="A30" s="1338" t="s">
        <v>67</v>
      </c>
      <c r="B30" s="1339">
        <f t="shared" ref="B30:K30" si="1">SUM(B19:B29)</f>
        <v>178897</v>
      </c>
      <c r="C30" s="1340">
        <f t="shared" si="1"/>
        <v>181796</v>
      </c>
      <c r="D30" s="1340">
        <f t="shared" si="1"/>
        <v>216572</v>
      </c>
      <c r="E30" s="1340">
        <f t="shared" si="1"/>
        <v>227934</v>
      </c>
      <c r="F30" s="1340">
        <f t="shared" si="1"/>
        <v>240220</v>
      </c>
      <c r="G30" s="1340">
        <f t="shared" si="1"/>
        <v>308750</v>
      </c>
      <c r="H30" s="1340">
        <f t="shared" si="1"/>
        <v>330102</v>
      </c>
      <c r="I30" s="1340">
        <f t="shared" si="1"/>
        <v>340681</v>
      </c>
      <c r="J30" s="1340">
        <f t="shared" si="1"/>
        <v>366758</v>
      </c>
      <c r="K30" s="1341">
        <f t="shared" si="1"/>
        <v>375923</v>
      </c>
    </row>
    <row r="31" spans="1:13">
      <c r="A31" s="67" t="s">
        <v>746</v>
      </c>
    </row>
    <row r="32" spans="1:13">
      <c r="A32" s="905" t="s">
        <v>747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O40"/>
  <sheetViews>
    <sheetView rightToLeft="1" workbookViewId="0">
      <selection activeCell="N22" sqref="N22"/>
    </sheetView>
  </sheetViews>
  <sheetFormatPr defaultRowHeight="15"/>
  <cols>
    <col min="1" max="1" width="25.5703125" style="1348" customWidth="1"/>
    <col min="2" max="2" width="7" style="1253" customWidth="1"/>
    <col min="3" max="3" width="6.42578125" style="1253" customWidth="1"/>
    <col min="4" max="4" width="7.5703125" style="3" customWidth="1"/>
    <col min="5" max="5" width="6.140625" style="29" customWidth="1"/>
    <col min="6" max="6" width="6.140625" style="311" customWidth="1"/>
    <col min="7" max="7" width="5.7109375" style="311" customWidth="1"/>
    <col min="8" max="8" width="6.28515625" style="311" customWidth="1"/>
    <col min="9" max="9" width="7.42578125" style="311" customWidth="1"/>
    <col min="10" max="10" width="7" style="311" customWidth="1"/>
    <col min="11" max="11" width="8.140625" style="311" customWidth="1"/>
    <col min="12" max="12" width="6" style="311" customWidth="1"/>
    <col min="13" max="13" width="9.5703125" style="311" customWidth="1"/>
    <col min="14" max="255" width="9.140625" style="311"/>
    <col min="256" max="256" width="16.85546875" style="311" customWidth="1"/>
    <col min="257" max="257" width="6.28515625" style="311" customWidth="1"/>
    <col min="258" max="258" width="6.42578125" style="311" customWidth="1"/>
    <col min="259" max="259" width="7" style="311" customWidth="1"/>
    <col min="260" max="261" width="6.140625" style="311" customWidth="1"/>
    <col min="262" max="262" width="5.7109375" style="311" customWidth="1"/>
    <col min="263" max="263" width="6.28515625" style="311" customWidth="1"/>
    <col min="264" max="266" width="6.140625" style="311" customWidth="1"/>
    <col min="267" max="267" width="5.5703125" style="311" customWidth="1"/>
    <col min="268" max="268" width="6" style="311" customWidth="1"/>
    <col min="269" max="269" width="6.42578125" style="311" customWidth="1"/>
    <col min="270" max="511" width="9.140625" style="311"/>
    <col min="512" max="512" width="16.85546875" style="311" customWidth="1"/>
    <col min="513" max="513" width="6.28515625" style="311" customWidth="1"/>
    <col min="514" max="514" width="6.42578125" style="311" customWidth="1"/>
    <col min="515" max="515" width="7" style="311" customWidth="1"/>
    <col min="516" max="517" width="6.140625" style="311" customWidth="1"/>
    <col min="518" max="518" width="5.7109375" style="311" customWidth="1"/>
    <col min="519" max="519" width="6.28515625" style="311" customWidth="1"/>
    <col min="520" max="522" width="6.140625" style="311" customWidth="1"/>
    <col min="523" max="523" width="5.5703125" style="311" customWidth="1"/>
    <col min="524" max="524" width="6" style="311" customWidth="1"/>
    <col min="525" max="525" width="6.42578125" style="311" customWidth="1"/>
    <col min="526" max="767" width="9.140625" style="311"/>
    <col min="768" max="768" width="16.85546875" style="311" customWidth="1"/>
    <col min="769" max="769" width="6.28515625" style="311" customWidth="1"/>
    <col min="770" max="770" width="6.42578125" style="311" customWidth="1"/>
    <col min="771" max="771" width="7" style="311" customWidth="1"/>
    <col min="772" max="773" width="6.140625" style="311" customWidth="1"/>
    <col min="774" max="774" width="5.7109375" style="311" customWidth="1"/>
    <col min="775" max="775" width="6.28515625" style="311" customWidth="1"/>
    <col min="776" max="778" width="6.140625" style="311" customWidth="1"/>
    <col min="779" max="779" width="5.5703125" style="311" customWidth="1"/>
    <col min="780" max="780" width="6" style="311" customWidth="1"/>
    <col min="781" max="781" width="6.42578125" style="311" customWidth="1"/>
    <col min="782" max="1023" width="9.140625" style="311"/>
    <col min="1024" max="1024" width="16.85546875" style="311" customWidth="1"/>
    <col min="1025" max="1025" width="6.28515625" style="311" customWidth="1"/>
    <col min="1026" max="1026" width="6.42578125" style="311" customWidth="1"/>
    <col min="1027" max="1027" width="7" style="311" customWidth="1"/>
    <col min="1028" max="1029" width="6.140625" style="311" customWidth="1"/>
    <col min="1030" max="1030" width="5.7109375" style="311" customWidth="1"/>
    <col min="1031" max="1031" width="6.28515625" style="311" customWidth="1"/>
    <col min="1032" max="1034" width="6.140625" style="311" customWidth="1"/>
    <col min="1035" max="1035" width="5.5703125" style="311" customWidth="1"/>
    <col min="1036" max="1036" width="6" style="311" customWidth="1"/>
    <col min="1037" max="1037" width="6.42578125" style="311" customWidth="1"/>
    <col min="1038" max="1279" width="9.140625" style="311"/>
    <col min="1280" max="1280" width="16.85546875" style="311" customWidth="1"/>
    <col min="1281" max="1281" width="6.28515625" style="311" customWidth="1"/>
    <col min="1282" max="1282" width="6.42578125" style="311" customWidth="1"/>
    <col min="1283" max="1283" width="7" style="311" customWidth="1"/>
    <col min="1284" max="1285" width="6.140625" style="311" customWidth="1"/>
    <col min="1286" max="1286" width="5.7109375" style="311" customWidth="1"/>
    <col min="1287" max="1287" width="6.28515625" style="311" customWidth="1"/>
    <col min="1288" max="1290" width="6.140625" style="311" customWidth="1"/>
    <col min="1291" max="1291" width="5.5703125" style="311" customWidth="1"/>
    <col min="1292" max="1292" width="6" style="311" customWidth="1"/>
    <col min="1293" max="1293" width="6.42578125" style="311" customWidth="1"/>
    <col min="1294" max="1535" width="9.140625" style="311"/>
    <col min="1536" max="1536" width="16.85546875" style="311" customWidth="1"/>
    <col min="1537" max="1537" width="6.28515625" style="311" customWidth="1"/>
    <col min="1538" max="1538" width="6.42578125" style="311" customWidth="1"/>
    <col min="1539" max="1539" width="7" style="311" customWidth="1"/>
    <col min="1540" max="1541" width="6.140625" style="311" customWidth="1"/>
    <col min="1542" max="1542" width="5.7109375" style="311" customWidth="1"/>
    <col min="1543" max="1543" width="6.28515625" style="311" customWidth="1"/>
    <col min="1544" max="1546" width="6.140625" style="311" customWidth="1"/>
    <col min="1547" max="1547" width="5.5703125" style="311" customWidth="1"/>
    <col min="1548" max="1548" width="6" style="311" customWidth="1"/>
    <col min="1549" max="1549" width="6.42578125" style="311" customWidth="1"/>
    <col min="1550" max="1791" width="9.140625" style="311"/>
    <col min="1792" max="1792" width="16.85546875" style="311" customWidth="1"/>
    <col min="1793" max="1793" width="6.28515625" style="311" customWidth="1"/>
    <col min="1794" max="1794" width="6.42578125" style="311" customWidth="1"/>
    <col min="1795" max="1795" width="7" style="311" customWidth="1"/>
    <col min="1796" max="1797" width="6.140625" style="311" customWidth="1"/>
    <col min="1798" max="1798" width="5.7109375" style="311" customWidth="1"/>
    <col min="1799" max="1799" width="6.28515625" style="311" customWidth="1"/>
    <col min="1800" max="1802" width="6.140625" style="311" customWidth="1"/>
    <col min="1803" max="1803" width="5.5703125" style="311" customWidth="1"/>
    <col min="1804" max="1804" width="6" style="311" customWidth="1"/>
    <col min="1805" max="1805" width="6.42578125" style="311" customWidth="1"/>
    <col min="1806" max="2047" width="9.140625" style="311"/>
    <col min="2048" max="2048" width="16.85546875" style="311" customWidth="1"/>
    <col min="2049" max="2049" width="6.28515625" style="311" customWidth="1"/>
    <col min="2050" max="2050" width="6.42578125" style="311" customWidth="1"/>
    <col min="2051" max="2051" width="7" style="311" customWidth="1"/>
    <col min="2052" max="2053" width="6.140625" style="311" customWidth="1"/>
    <col min="2054" max="2054" width="5.7109375" style="311" customWidth="1"/>
    <col min="2055" max="2055" width="6.28515625" style="311" customWidth="1"/>
    <col min="2056" max="2058" width="6.140625" style="311" customWidth="1"/>
    <col min="2059" max="2059" width="5.5703125" style="311" customWidth="1"/>
    <col min="2060" max="2060" width="6" style="311" customWidth="1"/>
    <col min="2061" max="2061" width="6.42578125" style="311" customWidth="1"/>
    <col min="2062" max="2303" width="9.140625" style="311"/>
    <col min="2304" max="2304" width="16.85546875" style="311" customWidth="1"/>
    <col min="2305" max="2305" width="6.28515625" style="311" customWidth="1"/>
    <col min="2306" max="2306" width="6.42578125" style="311" customWidth="1"/>
    <col min="2307" max="2307" width="7" style="311" customWidth="1"/>
    <col min="2308" max="2309" width="6.140625" style="311" customWidth="1"/>
    <col min="2310" max="2310" width="5.7109375" style="311" customWidth="1"/>
    <col min="2311" max="2311" width="6.28515625" style="311" customWidth="1"/>
    <col min="2312" max="2314" width="6.140625" style="311" customWidth="1"/>
    <col min="2315" max="2315" width="5.5703125" style="311" customWidth="1"/>
    <col min="2316" max="2316" width="6" style="311" customWidth="1"/>
    <col min="2317" max="2317" width="6.42578125" style="311" customWidth="1"/>
    <col min="2318" max="2559" width="9.140625" style="311"/>
    <col min="2560" max="2560" width="16.85546875" style="311" customWidth="1"/>
    <col min="2561" max="2561" width="6.28515625" style="311" customWidth="1"/>
    <col min="2562" max="2562" width="6.42578125" style="311" customWidth="1"/>
    <col min="2563" max="2563" width="7" style="311" customWidth="1"/>
    <col min="2564" max="2565" width="6.140625" style="311" customWidth="1"/>
    <col min="2566" max="2566" width="5.7109375" style="311" customWidth="1"/>
    <col min="2567" max="2567" width="6.28515625" style="311" customWidth="1"/>
    <col min="2568" max="2570" width="6.140625" style="311" customWidth="1"/>
    <col min="2571" max="2571" width="5.5703125" style="311" customWidth="1"/>
    <col min="2572" max="2572" width="6" style="311" customWidth="1"/>
    <col min="2573" max="2573" width="6.42578125" style="311" customWidth="1"/>
    <col min="2574" max="2815" width="9.140625" style="311"/>
    <col min="2816" max="2816" width="16.85546875" style="311" customWidth="1"/>
    <col min="2817" max="2817" width="6.28515625" style="311" customWidth="1"/>
    <col min="2818" max="2818" width="6.42578125" style="311" customWidth="1"/>
    <col min="2819" max="2819" width="7" style="311" customWidth="1"/>
    <col min="2820" max="2821" width="6.140625" style="311" customWidth="1"/>
    <col min="2822" max="2822" width="5.7109375" style="311" customWidth="1"/>
    <col min="2823" max="2823" width="6.28515625" style="311" customWidth="1"/>
    <col min="2824" max="2826" width="6.140625" style="311" customWidth="1"/>
    <col min="2827" max="2827" width="5.5703125" style="311" customWidth="1"/>
    <col min="2828" max="2828" width="6" style="311" customWidth="1"/>
    <col min="2829" max="2829" width="6.42578125" style="311" customWidth="1"/>
    <col min="2830" max="3071" width="9.140625" style="311"/>
    <col min="3072" max="3072" width="16.85546875" style="311" customWidth="1"/>
    <col min="3073" max="3073" width="6.28515625" style="311" customWidth="1"/>
    <col min="3074" max="3074" width="6.42578125" style="311" customWidth="1"/>
    <col min="3075" max="3075" width="7" style="311" customWidth="1"/>
    <col min="3076" max="3077" width="6.140625" style="311" customWidth="1"/>
    <col min="3078" max="3078" width="5.7109375" style="311" customWidth="1"/>
    <col min="3079" max="3079" width="6.28515625" style="311" customWidth="1"/>
    <col min="3080" max="3082" width="6.140625" style="311" customWidth="1"/>
    <col min="3083" max="3083" width="5.5703125" style="311" customWidth="1"/>
    <col min="3084" max="3084" width="6" style="311" customWidth="1"/>
    <col min="3085" max="3085" width="6.42578125" style="311" customWidth="1"/>
    <col min="3086" max="3327" width="9.140625" style="311"/>
    <col min="3328" max="3328" width="16.85546875" style="311" customWidth="1"/>
    <col min="3329" max="3329" width="6.28515625" style="311" customWidth="1"/>
    <col min="3330" max="3330" width="6.42578125" style="311" customWidth="1"/>
    <col min="3331" max="3331" width="7" style="311" customWidth="1"/>
    <col min="3332" max="3333" width="6.140625" style="311" customWidth="1"/>
    <col min="3334" max="3334" width="5.7109375" style="311" customWidth="1"/>
    <col min="3335" max="3335" width="6.28515625" style="311" customWidth="1"/>
    <col min="3336" max="3338" width="6.140625" style="311" customWidth="1"/>
    <col min="3339" max="3339" width="5.5703125" style="311" customWidth="1"/>
    <col min="3340" max="3340" width="6" style="311" customWidth="1"/>
    <col min="3341" max="3341" width="6.42578125" style="311" customWidth="1"/>
    <col min="3342" max="3583" width="9.140625" style="311"/>
    <col min="3584" max="3584" width="16.85546875" style="311" customWidth="1"/>
    <col min="3585" max="3585" width="6.28515625" style="311" customWidth="1"/>
    <col min="3586" max="3586" width="6.42578125" style="311" customWidth="1"/>
    <col min="3587" max="3587" width="7" style="311" customWidth="1"/>
    <col min="3588" max="3589" width="6.140625" style="311" customWidth="1"/>
    <col min="3590" max="3590" width="5.7109375" style="311" customWidth="1"/>
    <col min="3591" max="3591" width="6.28515625" style="311" customWidth="1"/>
    <col min="3592" max="3594" width="6.140625" style="311" customWidth="1"/>
    <col min="3595" max="3595" width="5.5703125" style="311" customWidth="1"/>
    <col min="3596" max="3596" width="6" style="311" customWidth="1"/>
    <col min="3597" max="3597" width="6.42578125" style="311" customWidth="1"/>
    <col min="3598" max="3839" width="9.140625" style="311"/>
    <col min="3840" max="3840" width="16.85546875" style="311" customWidth="1"/>
    <col min="3841" max="3841" width="6.28515625" style="311" customWidth="1"/>
    <col min="3842" max="3842" width="6.42578125" style="311" customWidth="1"/>
    <col min="3843" max="3843" width="7" style="311" customWidth="1"/>
    <col min="3844" max="3845" width="6.140625" style="311" customWidth="1"/>
    <col min="3846" max="3846" width="5.7109375" style="311" customWidth="1"/>
    <col min="3847" max="3847" width="6.28515625" style="311" customWidth="1"/>
    <col min="3848" max="3850" width="6.140625" style="311" customWidth="1"/>
    <col min="3851" max="3851" width="5.5703125" style="311" customWidth="1"/>
    <col min="3852" max="3852" width="6" style="311" customWidth="1"/>
    <col min="3853" max="3853" width="6.42578125" style="311" customWidth="1"/>
    <col min="3854" max="4095" width="9.140625" style="311"/>
    <col min="4096" max="4096" width="16.85546875" style="311" customWidth="1"/>
    <col min="4097" max="4097" width="6.28515625" style="311" customWidth="1"/>
    <col min="4098" max="4098" width="6.42578125" style="311" customWidth="1"/>
    <col min="4099" max="4099" width="7" style="311" customWidth="1"/>
    <col min="4100" max="4101" width="6.140625" style="311" customWidth="1"/>
    <col min="4102" max="4102" width="5.7109375" style="311" customWidth="1"/>
    <col min="4103" max="4103" width="6.28515625" style="311" customWidth="1"/>
    <col min="4104" max="4106" width="6.140625" style="311" customWidth="1"/>
    <col min="4107" max="4107" width="5.5703125" style="311" customWidth="1"/>
    <col min="4108" max="4108" width="6" style="311" customWidth="1"/>
    <col min="4109" max="4109" width="6.42578125" style="311" customWidth="1"/>
    <col min="4110" max="4351" width="9.140625" style="311"/>
    <col min="4352" max="4352" width="16.85546875" style="311" customWidth="1"/>
    <col min="4353" max="4353" width="6.28515625" style="311" customWidth="1"/>
    <col min="4354" max="4354" width="6.42578125" style="311" customWidth="1"/>
    <col min="4355" max="4355" width="7" style="311" customWidth="1"/>
    <col min="4356" max="4357" width="6.140625" style="311" customWidth="1"/>
    <col min="4358" max="4358" width="5.7109375" style="311" customWidth="1"/>
    <col min="4359" max="4359" width="6.28515625" style="311" customWidth="1"/>
    <col min="4360" max="4362" width="6.140625" style="311" customWidth="1"/>
    <col min="4363" max="4363" width="5.5703125" style="311" customWidth="1"/>
    <col min="4364" max="4364" width="6" style="311" customWidth="1"/>
    <col min="4365" max="4365" width="6.42578125" style="311" customWidth="1"/>
    <col min="4366" max="4607" width="9.140625" style="311"/>
    <col min="4608" max="4608" width="16.85546875" style="311" customWidth="1"/>
    <col min="4609" max="4609" width="6.28515625" style="311" customWidth="1"/>
    <col min="4610" max="4610" width="6.42578125" style="311" customWidth="1"/>
    <col min="4611" max="4611" width="7" style="311" customWidth="1"/>
    <col min="4612" max="4613" width="6.140625" style="311" customWidth="1"/>
    <col min="4614" max="4614" width="5.7109375" style="311" customWidth="1"/>
    <col min="4615" max="4615" width="6.28515625" style="311" customWidth="1"/>
    <col min="4616" max="4618" width="6.140625" style="311" customWidth="1"/>
    <col min="4619" max="4619" width="5.5703125" style="311" customWidth="1"/>
    <col min="4620" max="4620" width="6" style="311" customWidth="1"/>
    <col min="4621" max="4621" width="6.42578125" style="311" customWidth="1"/>
    <col min="4622" max="4863" width="9.140625" style="311"/>
    <col min="4864" max="4864" width="16.85546875" style="311" customWidth="1"/>
    <col min="4865" max="4865" width="6.28515625" style="311" customWidth="1"/>
    <col min="4866" max="4866" width="6.42578125" style="311" customWidth="1"/>
    <col min="4867" max="4867" width="7" style="311" customWidth="1"/>
    <col min="4868" max="4869" width="6.140625" style="311" customWidth="1"/>
    <col min="4870" max="4870" width="5.7109375" style="311" customWidth="1"/>
    <col min="4871" max="4871" width="6.28515625" style="311" customWidth="1"/>
    <col min="4872" max="4874" width="6.140625" style="311" customWidth="1"/>
    <col min="4875" max="4875" width="5.5703125" style="311" customWidth="1"/>
    <col min="4876" max="4876" width="6" style="311" customWidth="1"/>
    <col min="4877" max="4877" width="6.42578125" style="311" customWidth="1"/>
    <col min="4878" max="5119" width="9.140625" style="311"/>
    <col min="5120" max="5120" width="16.85546875" style="311" customWidth="1"/>
    <col min="5121" max="5121" width="6.28515625" style="311" customWidth="1"/>
    <col min="5122" max="5122" width="6.42578125" style="311" customWidth="1"/>
    <col min="5123" max="5123" width="7" style="311" customWidth="1"/>
    <col min="5124" max="5125" width="6.140625" style="311" customWidth="1"/>
    <col min="5126" max="5126" width="5.7109375" style="311" customWidth="1"/>
    <col min="5127" max="5127" width="6.28515625" style="311" customWidth="1"/>
    <col min="5128" max="5130" width="6.140625" style="311" customWidth="1"/>
    <col min="5131" max="5131" width="5.5703125" style="311" customWidth="1"/>
    <col min="5132" max="5132" width="6" style="311" customWidth="1"/>
    <col min="5133" max="5133" width="6.42578125" style="311" customWidth="1"/>
    <col min="5134" max="5375" width="9.140625" style="311"/>
    <col min="5376" max="5376" width="16.85546875" style="311" customWidth="1"/>
    <col min="5377" max="5377" width="6.28515625" style="311" customWidth="1"/>
    <col min="5378" max="5378" width="6.42578125" style="311" customWidth="1"/>
    <col min="5379" max="5379" width="7" style="311" customWidth="1"/>
    <col min="5380" max="5381" width="6.140625" style="311" customWidth="1"/>
    <col min="5382" max="5382" width="5.7109375" style="311" customWidth="1"/>
    <col min="5383" max="5383" width="6.28515625" style="311" customWidth="1"/>
    <col min="5384" max="5386" width="6.140625" style="311" customWidth="1"/>
    <col min="5387" max="5387" width="5.5703125" style="311" customWidth="1"/>
    <col min="5388" max="5388" width="6" style="311" customWidth="1"/>
    <col min="5389" max="5389" width="6.42578125" style="311" customWidth="1"/>
    <col min="5390" max="5631" width="9.140625" style="311"/>
    <col min="5632" max="5632" width="16.85546875" style="311" customWidth="1"/>
    <col min="5633" max="5633" width="6.28515625" style="311" customWidth="1"/>
    <col min="5634" max="5634" width="6.42578125" style="311" customWidth="1"/>
    <col min="5635" max="5635" width="7" style="311" customWidth="1"/>
    <col min="5636" max="5637" width="6.140625" style="311" customWidth="1"/>
    <col min="5638" max="5638" width="5.7109375" style="311" customWidth="1"/>
    <col min="5639" max="5639" width="6.28515625" style="311" customWidth="1"/>
    <col min="5640" max="5642" width="6.140625" style="311" customWidth="1"/>
    <col min="5643" max="5643" width="5.5703125" style="311" customWidth="1"/>
    <col min="5644" max="5644" width="6" style="311" customWidth="1"/>
    <col min="5645" max="5645" width="6.42578125" style="311" customWidth="1"/>
    <col min="5646" max="5887" width="9.140625" style="311"/>
    <col min="5888" max="5888" width="16.85546875" style="311" customWidth="1"/>
    <col min="5889" max="5889" width="6.28515625" style="311" customWidth="1"/>
    <col min="5890" max="5890" width="6.42578125" style="311" customWidth="1"/>
    <col min="5891" max="5891" width="7" style="311" customWidth="1"/>
    <col min="5892" max="5893" width="6.140625" style="311" customWidth="1"/>
    <col min="5894" max="5894" width="5.7109375" style="311" customWidth="1"/>
    <col min="5895" max="5895" width="6.28515625" style="311" customWidth="1"/>
    <col min="5896" max="5898" width="6.140625" style="311" customWidth="1"/>
    <col min="5899" max="5899" width="5.5703125" style="311" customWidth="1"/>
    <col min="5900" max="5900" width="6" style="311" customWidth="1"/>
    <col min="5901" max="5901" width="6.42578125" style="311" customWidth="1"/>
    <col min="5902" max="6143" width="9.140625" style="311"/>
    <col min="6144" max="6144" width="16.85546875" style="311" customWidth="1"/>
    <col min="6145" max="6145" width="6.28515625" style="311" customWidth="1"/>
    <col min="6146" max="6146" width="6.42578125" style="311" customWidth="1"/>
    <col min="6147" max="6147" width="7" style="311" customWidth="1"/>
    <col min="6148" max="6149" width="6.140625" style="311" customWidth="1"/>
    <col min="6150" max="6150" width="5.7109375" style="311" customWidth="1"/>
    <col min="6151" max="6151" width="6.28515625" style="311" customWidth="1"/>
    <col min="6152" max="6154" width="6.140625" style="311" customWidth="1"/>
    <col min="6155" max="6155" width="5.5703125" style="311" customWidth="1"/>
    <col min="6156" max="6156" width="6" style="311" customWidth="1"/>
    <col min="6157" max="6157" width="6.42578125" style="311" customWidth="1"/>
    <col min="6158" max="6399" width="9.140625" style="311"/>
    <col min="6400" max="6400" width="16.85546875" style="311" customWidth="1"/>
    <col min="6401" max="6401" width="6.28515625" style="311" customWidth="1"/>
    <col min="6402" max="6402" width="6.42578125" style="311" customWidth="1"/>
    <col min="6403" max="6403" width="7" style="311" customWidth="1"/>
    <col min="6404" max="6405" width="6.140625" style="311" customWidth="1"/>
    <col min="6406" max="6406" width="5.7109375" style="311" customWidth="1"/>
    <col min="6407" max="6407" width="6.28515625" style="311" customWidth="1"/>
    <col min="6408" max="6410" width="6.140625" style="311" customWidth="1"/>
    <col min="6411" max="6411" width="5.5703125" style="311" customWidth="1"/>
    <col min="6412" max="6412" width="6" style="311" customWidth="1"/>
    <col min="6413" max="6413" width="6.42578125" style="311" customWidth="1"/>
    <col min="6414" max="6655" width="9.140625" style="311"/>
    <col min="6656" max="6656" width="16.85546875" style="311" customWidth="1"/>
    <col min="6657" max="6657" width="6.28515625" style="311" customWidth="1"/>
    <col min="6658" max="6658" width="6.42578125" style="311" customWidth="1"/>
    <col min="6659" max="6659" width="7" style="311" customWidth="1"/>
    <col min="6660" max="6661" width="6.140625" style="311" customWidth="1"/>
    <col min="6662" max="6662" width="5.7109375" style="311" customWidth="1"/>
    <col min="6663" max="6663" width="6.28515625" style="311" customWidth="1"/>
    <col min="6664" max="6666" width="6.140625" style="311" customWidth="1"/>
    <col min="6667" max="6667" width="5.5703125" style="311" customWidth="1"/>
    <col min="6668" max="6668" width="6" style="311" customWidth="1"/>
    <col min="6669" max="6669" width="6.42578125" style="311" customWidth="1"/>
    <col min="6670" max="6911" width="9.140625" style="311"/>
    <col min="6912" max="6912" width="16.85546875" style="311" customWidth="1"/>
    <col min="6913" max="6913" width="6.28515625" style="311" customWidth="1"/>
    <col min="6914" max="6914" width="6.42578125" style="311" customWidth="1"/>
    <col min="6915" max="6915" width="7" style="311" customWidth="1"/>
    <col min="6916" max="6917" width="6.140625" style="311" customWidth="1"/>
    <col min="6918" max="6918" width="5.7109375" style="311" customWidth="1"/>
    <col min="6919" max="6919" width="6.28515625" style="311" customWidth="1"/>
    <col min="6920" max="6922" width="6.140625" style="311" customWidth="1"/>
    <col min="6923" max="6923" width="5.5703125" style="311" customWidth="1"/>
    <col min="6924" max="6924" width="6" style="311" customWidth="1"/>
    <col min="6925" max="6925" width="6.42578125" style="311" customWidth="1"/>
    <col min="6926" max="7167" width="9.140625" style="311"/>
    <col min="7168" max="7168" width="16.85546875" style="311" customWidth="1"/>
    <col min="7169" max="7169" width="6.28515625" style="311" customWidth="1"/>
    <col min="7170" max="7170" width="6.42578125" style="311" customWidth="1"/>
    <col min="7171" max="7171" width="7" style="311" customWidth="1"/>
    <col min="7172" max="7173" width="6.140625" style="311" customWidth="1"/>
    <col min="7174" max="7174" width="5.7109375" style="311" customWidth="1"/>
    <col min="7175" max="7175" width="6.28515625" style="311" customWidth="1"/>
    <col min="7176" max="7178" width="6.140625" style="311" customWidth="1"/>
    <col min="7179" max="7179" width="5.5703125" style="311" customWidth="1"/>
    <col min="7180" max="7180" width="6" style="311" customWidth="1"/>
    <col min="7181" max="7181" width="6.42578125" style="311" customWidth="1"/>
    <col min="7182" max="7423" width="9.140625" style="311"/>
    <col min="7424" max="7424" width="16.85546875" style="311" customWidth="1"/>
    <col min="7425" max="7425" width="6.28515625" style="311" customWidth="1"/>
    <col min="7426" max="7426" width="6.42578125" style="311" customWidth="1"/>
    <col min="7427" max="7427" width="7" style="311" customWidth="1"/>
    <col min="7428" max="7429" width="6.140625" style="311" customWidth="1"/>
    <col min="7430" max="7430" width="5.7109375" style="311" customWidth="1"/>
    <col min="7431" max="7431" width="6.28515625" style="311" customWidth="1"/>
    <col min="7432" max="7434" width="6.140625" style="311" customWidth="1"/>
    <col min="7435" max="7435" width="5.5703125" style="311" customWidth="1"/>
    <col min="7436" max="7436" width="6" style="311" customWidth="1"/>
    <col min="7437" max="7437" width="6.42578125" style="311" customWidth="1"/>
    <col min="7438" max="7679" width="9.140625" style="311"/>
    <col min="7680" max="7680" width="16.85546875" style="311" customWidth="1"/>
    <col min="7681" max="7681" width="6.28515625" style="311" customWidth="1"/>
    <col min="7682" max="7682" width="6.42578125" style="311" customWidth="1"/>
    <col min="7683" max="7683" width="7" style="311" customWidth="1"/>
    <col min="7684" max="7685" width="6.140625" style="311" customWidth="1"/>
    <col min="7686" max="7686" width="5.7109375" style="311" customWidth="1"/>
    <col min="7687" max="7687" width="6.28515625" style="311" customWidth="1"/>
    <col min="7688" max="7690" width="6.140625" style="311" customWidth="1"/>
    <col min="7691" max="7691" width="5.5703125" style="311" customWidth="1"/>
    <col min="7692" max="7692" width="6" style="311" customWidth="1"/>
    <col min="7693" max="7693" width="6.42578125" style="311" customWidth="1"/>
    <col min="7694" max="7935" width="9.140625" style="311"/>
    <col min="7936" max="7936" width="16.85546875" style="311" customWidth="1"/>
    <col min="7937" max="7937" width="6.28515625" style="311" customWidth="1"/>
    <col min="7938" max="7938" width="6.42578125" style="311" customWidth="1"/>
    <col min="7939" max="7939" width="7" style="311" customWidth="1"/>
    <col min="7940" max="7941" width="6.140625" style="311" customWidth="1"/>
    <col min="7942" max="7942" width="5.7109375" style="311" customWidth="1"/>
    <col min="7943" max="7943" width="6.28515625" style="311" customWidth="1"/>
    <col min="7944" max="7946" width="6.140625" style="311" customWidth="1"/>
    <col min="7947" max="7947" width="5.5703125" style="311" customWidth="1"/>
    <col min="7948" max="7948" width="6" style="311" customWidth="1"/>
    <col min="7949" max="7949" width="6.42578125" style="311" customWidth="1"/>
    <col min="7950" max="8191" width="9.140625" style="311"/>
    <col min="8192" max="8192" width="16.85546875" style="311" customWidth="1"/>
    <col min="8193" max="8193" width="6.28515625" style="311" customWidth="1"/>
    <col min="8194" max="8194" width="6.42578125" style="311" customWidth="1"/>
    <col min="8195" max="8195" width="7" style="311" customWidth="1"/>
    <col min="8196" max="8197" width="6.140625" style="311" customWidth="1"/>
    <col min="8198" max="8198" width="5.7109375" style="311" customWidth="1"/>
    <col min="8199" max="8199" width="6.28515625" style="311" customWidth="1"/>
    <col min="8200" max="8202" width="6.140625" style="311" customWidth="1"/>
    <col min="8203" max="8203" width="5.5703125" style="311" customWidth="1"/>
    <col min="8204" max="8204" width="6" style="311" customWidth="1"/>
    <col min="8205" max="8205" width="6.42578125" style="311" customWidth="1"/>
    <col min="8206" max="8447" width="9.140625" style="311"/>
    <col min="8448" max="8448" width="16.85546875" style="311" customWidth="1"/>
    <col min="8449" max="8449" width="6.28515625" style="311" customWidth="1"/>
    <col min="8450" max="8450" width="6.42578125" style="311" customWidth="1"/>
    <col min="8451" max="8451" width="7" style="311" customWidth="1"/>
    <col min="8452" max="8453" width="6.140625" style="311" customWidth="1"/>
    <col min="8454" max="8454" width="5.7109375" style="311" customWidth="1"/>
    <col min="8455" max="8455" width="6.28515625" style="311" customWidth="1"/>
    <col min="8456" max="8458" width="6.140625" style="311" customWidth="1"/>
    <col min="8459" max="8459" width="5.5703125" style="311" customWidth="1"/>
    <col min="8460" max="8460" width="6" style="311" customWidth="1"/>
    <col min="8461" max="8461" width="6.42578125" style="311" customWidth="1"/>
    <col min="8462" max="8703" width="9.140625" style="311"/>
    <col min="8704" max="8704" width="16.85546875" style="311" customWidth="1"/>
    <col min="8705" max="8705" width="6.28515625" style="311" customWidth="1"/>
    <col min="8706" max="8706" width="6.42578125" style="311" customWidth="1"/>
    <col min="8707" max="8707" width="7" style="311" customWidth="1"/>
    <col min="8708" max="8709" width="6.140625" style="311" customWidth="1"/>
    <col min="8710" max="8710" width="5.7109375" style="311" customWidth="1"/>
    <col min="8711" max="8711" width="6.28515625" style="311" customWidth="1"/>
    <col min="8712" max="8714" width="6.140625" style="311" customWidth="1"/>
    <col min="8715" max="8715" width="5.5703125" style="311" customWidth="1"/>
    <col min="8716" max="8716" width="6" style="311" customWidth="1"/>
    <col min="8717" max="8717" width="6.42578125" style="311" customWidth="1"/>
    <col min="8718" max="8959" width="9.140625" style="311"/>
    <col min="8960" max="8960" width="16.85546875" style="311" customWidth="1"/>
    <col min="8961" max="8961" width="6.28515625" style="311" customWidth="1"/>
    <col min="8962" max="8962" width="6.42578125" style="311" customWidth="1"/>
    <col min="8963" max="8963" width="7" style="311" customWidth="1"/>
    <col min="8964" max="8965" width="6.140625" style="311" customWidth="1"/>
    <col min="8966" max="8966" width="5.7109375" style="311" customWidth="1"/>
    <col min="8967" max="8967" width="6.28515625" style="311" customWidth="1"/>
    <col min="8968" max="8970" width="6.140625" style="311" customWidth="1"/>
    <col min="8971" max="8971" width="5.5703125" style="311" customWidth="1"/>
    <col min="8972" max="8972" width="6" style="311" customWidth="1"/>
    <col min="8973" max="8973" width="6.42578125" style="311" customWidth="1"/>
    <col min="8974" max="9215" width="9.140625" style="311"/>
    <col min="9216" max="9216" width="16.85546875" style="311" customWidth="1"/>
    <col min="9217" max="9217" width="6.28515625" style="311" customWidth="1"/>
    <col min="9218" max="9218" width="6.42578125" style="311" customWidth="1"/>
    <col min="9219" max="9219" width="7" style="311" customWidth="1"/>
    <col min="9220" max="9221" width="6.140625" style="311" customWidth="1"/>
    <col min="9222" max="9222" width="5.7109375" style="311" customWidth="1"/>
    <col min="9223" max="9223" width="6.28515625" style="311" customWidth="1"/>
    <col min="9224" max="9226" width="6.140625" style="311" customWidth="1"/>
    <col min="9227" max="9227" width="5.5703125" style="311" customWidth="1"/>
    <col min="9228" max="9228" width="6" style="311" customWidth="1"/>
    <col min="9229" max="9229" width="6.42578125" style="311" customWidth="1"/>
    <col min="9230" max="9471" width="9.140625" style="311"/>
    <col min="9472" max="9472" width="16.85546875" style="311" customWidth="1"/>
    <col min="9473" max="9473" width="6.28515625" style="311" customWidth="1"/>
    <col min="9474" max="9474" width="6.42578125" style="311" customWidth="1"/>
    <col min="9475" max="9475" width="7" style="311" customWidth="1"/>
    <col min="9476" max="9477" width="6.140625" style="311" customWidth="1"/>
    <col min="9478" max="9478" width="5.7109375" style="311" customWidth="1"/>
    <col min="9479" max="9479" width="6.28515625" style="311" customWidth="1"/>
    <col min="9480" max="9482" width="6.140625" style="311" customWidth="1"/>
    <col min="9483" max="9483" width="5.5703125" style="311" customWidth="1"/>
    <col min="9484" max="9484" width="6" style="311" customWidth="1"/>
    <col min="9485" max="9485" width="6.42578125" style="311" customWidth="1"/>
    <col min="9486" max="9727" width="9.140625" style="311"/>
    <col min="9728" max="9728" width="16.85546875" style="311" customWidth="1"/>
    <col min="9729" max="9729" width="6.28515625" style="311" customWidth="1"/>
    <col min="9730" max="9730" width="6.42578125" style="311" customWidth="1"/>
    <col min="9731" max="9731" width="7" style="311" customWidth="1"/>
    <col min="9732" max="9733" width="6.140625" style="311" customWidth="1"/>
    <col min="9734" max="9734" width="5.7109375" style="311" customWidth="1"/>
    <col min="9735" max="9735" width="6.28515625" style="311" customWidth="1"/>
    <col min="9736" max="9738" width="6.140625" style="311" customWidth="1"/>
    <col min="9739" max="9739" width="5.5703125" style="311" customWidth="1"/>
    <col min="9740" max="9740" width="6" style="311" customWidth="1"/>
    <col min="9741" max="9741" width="6.42578125" style="311" customWidth="1"/>
    <col min="9742" max="9983" width="9.140625" style="311"/>
    <col min="9984" max="9984" width="16.85546875" style="311" customWidth="1"/>
    <col min="9985" max="9985" width="6.28515625" style="311" customWidth="1"/>
    <col min="9986" max="9986" width="6.42578125" style="311" customWidth="1"/>
    <col min="9987" max="9987" width="7" style="311" customWidth="1"/>
    <col min="9988" max="9989" width="6.140625" style="311" customWidth="1"/>
    <col min="9990" max="9990" width="5.7109375" style="311" customWidth="1"/>
    <col min="9991" max="9991" width="6.28515625" style="311" customWidth="1"/>
    <col min="9992" max="9994" width="6.140625" style="311" customWidth="1"/>
    <col min="9995" max="9995" width="5.5703125" style="311" customWidth="1"/>
    <col min="9996" max="9996" width="6" style="311" customWidth="1"/>
    <col min="9997" max="9997" width="6.42578125" style="311" customWidth="1"/>
    <col min="9998" max="10239" width="9.140625" style="311"/>
    <col min="10240" max="10240" width="16.85546875" style="311" customWidth="1"/>
    <col min="10241" max="10241" width="6.28515625" style="311" customWidth="1"/>
    <col min="10242" max="10242" width="6.42578125" style="311" customWidth="1"/>
    <col min="10243" max="10243" width="7" style="311" customWidth="1"/>
    <col min="10244" max="10245" width="6.140625" style="311" customWidth="1"/>
    <col min="10246" max="10246" width="5.7109375" style="311" customWidth="1"/>
    <col min="10247" max="10247" width="6.28515625" style="311" customWidth="1"/>
    <col min="10248" max="10250" width="6.140625" style="311" customWidth="1"/>
    <col min="10251" max="10251" width="5.5703125" style="311" customWidth="1"/>
    <col min="10252" max="10252" width="6" style="311" customWidth="1"/>
    <col min="10253" max="10253" width="6.42578125" style="311" customWidth="1"/>
    <col min="10254" max="10495" width="9.140625" style="311"/>
    <col min="10496" max="10496" width="16.85546875" style="311" customWidth="1"/>
    <col min="10497" max="10497" width="6.28515625" style="311" customWidth="1"/>
    <col min="10498" max="10498" width="6.42578125" style="311" customWidth="1"/>
    <col min="10499" max="10499" width="7" style="311" customWidth="1"/>
    <col min="10500" max="10501" width="6.140625" style="311" customWidth="1"/>
    <col min="10502" max="10502" width="5.7109375" style="311" customWidth="1"/>
    <col min="10503" max="10503" width="6.28515625" style="311" customWidth="1"/>
    <col min="10504" max="10506" width="6.140625" style="311" customWidth="1"/>
    <col min="10507" max="10507" width="5.5703125" style="311" customWidth="1"/>
    <col min="10508" max="10508" width="6" style="311" customWidth="1"/>
    <col min="10509" max="10509" width="6.42578125" style="311" customWidth="1"/>
    <col min="10510" max="10751" width="9.140625" style="311"/>
    <col min="10752" max="10752" width="16.85546875" style="311" customWidth="1"/>
    <col min="10753" max="10753" width="6.28515625" style="311" customWidth="1"/>
    <col min="10754" max="10754" width="6.42578125" style="311" customWidth="1"/>
    <col min="10755" max="10755" width="7" style="311" customWidth="1"/>
    <col min="10756" max="10757" width="6.140625" style="311" customWidth="1"/>
    <col min="10758" max="10758" width="5.7109375" style="311" customWidth="1"/>
    <col min="10759" max="10759" width="6.28515625" style="311" customWidth="1"/>
    <col min="10760" max="10762" width="6.140625" style="311" customWidth="1"/>
    <col min="10763" max="10763" width="5.5703125" style="311" customWidth="1"/>
    <col min="10764" max="10764" width="6" style="311" customWidth="1"/>
    <col min="10765" max="10765" width="6.42578125" style="311" customWidth="1"/>
    <col min="10766" max="11007" width="9.140625" style="311"/>
    <col min="11008" max="11008" width="16.85546875" style="311" customWidth="1"/>
    <col min="11009" max="11009" width="6.28515625" style="311" customWidth="1"/>
    <col min="11010" max="11010" width="6.42578125" style="311" customWidth="1"/>
    <col min="11011" max="11011" width="7" style="311" customWidth="1"/>
    <col min="11012" max="11013" width="6.140625" style="311" customWidth="1"/>
    <col min="11014" max="11014" width="5.7109375" style="311" customWidth="1"/>
    <col min="11015" max="11015" width="6.28515625" style="311" customWidth="1"/>
    <col min="11016" max="11018" width="6.140625" style="311" customWidth="1"/>
    <col min="11019" max="11019" width="5.5703125" style="311" customWidth="1"/>
    <col min="11020" max="11020" width="6" style="311" customWidth="1"/>
    <col min="11021" max="11021" width="6.42578125" style="311" customWidth="1"/>
    <col min="11022" max="11263" width="9.140625" style="311"/>
    <col min="11264" max="11264" width="16.85546875" style="311" customWidth="1"/>
    <col min="11265" max="11265" width="6.28515625" style="311" customWidth="1"/>
    <col min="11266" max="11266" width="6.42578125" style="311" customWidth="1"/>
    <col min="11267" max="11267" width="7" style="311" customWidth="1"/>
    <col min="11268" max="11269" width="6.140625" style="311" customWidth="1"/>
    <col min="11270" max="11270" width="5.7109375" style="311" customWidth="1"/>
    <col min="11271" max="11271" width="6.28515625" style="311" customWidth="1"/>
    <col min="11272" max="11274" width="6.140625" style="311" customWidth="1"/>
    <col min="11275" max="11275" width="5.5703125" style="311" customWidth="1"/>
    <col min="11276" max="11276" width="6" style="311" customWidth="1"/>
    <col min="11277" max="11277" width="6.42578125" style="311" customWidth="1"/>
    <col min="11278" max="11519" width="9.140625" style="311"/>
    <col min="11520" max="11520" width="16.85546875" style="311" customWidth="1"/>
    <col min="11521" max="11521" width="6.28515625" style="311" customWidth="1"/>
    <col min="11522" max="11522" width="6.42578125" style="311" customWidth="1"/>
    <col min="11523" max="11523" width="7" style="311" customWidth="1"/>
    <col min="11524" max="11525" width="6.140625" style="311" customWidth="1"/>
    <col min="11526" max="11526" width="5.7109375" style="311" customWidth="1"/>
    <col min="11527" max="11527" width="6.28515625" style="311" customWidth="1"/>
    <col min="11528" max="11530" width="6.140625" style="311" customWidth="1"/>
    <col min="11531" max="11531" width="5.5703125" style="311" customWidth="1"/>
    <col min="11532" max="11532" width="6" style="311" customWidth="1"/>
    <col min="11533" max="11533" width="6.42578125" style="311" customWidth="1"/>
    <col min="11534" max="11775" width="9.140625" style="311"/>
    <col min="11776" max="11776" width="16.85546875" style="311" customWidth="1"/>
    <col min="11777" max="11777" width="6.28515625" style="311" customWidth="1"/>
    <col min="11778" max="11778" width="6.42578125" style="311" customWidth="1"/>
    <col min="11779" max="11779" width="7" style="311" customWidth="1"/>
    <col min="11780" max="11781" width="6.140625" style="311" customWidth="1"/>
    <col min="11782" max="11782" width="5.7109375" style="311" customWidth="1"/>
    <col min="11783" max="11783" width="6.28515625" style="311" customWidth="1"/>
    <col min="11784" max="11786" width="6.140625" style="311" customWidth="1"/>
    <col min="11787" max="11787" width="5.5703125" style="311" customWidth="1"/>
    <col min="11788" max="11788" width="6" style="311" customWidth="1"/>
    <col min="11789" max="11789" width="6.42578125" style="311" customWidth="1"/>
    <col min="11790" max="12031" width="9.140625" style="311"/>
    <col min="12032" max="12032" width="16.85546875" style="311" customWidth="1"/>
    <col min="12033" max="12033" width="6.28515625" style="311" customWidth="1"/>
    <col min="12034" max="12034" width="6.42578125" style="311" customWidth="1"/>
    <col min="12035" max="12035" width="7" style="311" customWidth="1"/>
    <col min="12036" max="12037" width="6.140625" style="311" customWidth="1"/>
    <col min="12038" max="12038" width="5.7109375" style="311" customWidth="1"/>
    <col min="12039" max="12039" width="6.28515625" style="311" customWidth="1"/>
    <col min="12040" max="12042" width="6.140625" style="311" customWidth="1"/>
    <col min="12043" max="12043" width="5.5703125" style="311" customWidth="1"/>
    <col min="12044" max="12044" width="6" style="311" customWidth="1"/>
    <col min="12045" max="12045" width="6.42578125" style="311" customWidth="1"/>
    <col min="12046" max="12287" width="9.140625" style="311"/>
    <col min="12288" max="12288" width="16.85546875" style="311" customWidth="1"/>
    <col min="12289" max="12289" width="6.28515625" style="311" customWidth="1"/>
    <col min="12290" max="12290" width="6.42578125" style="311" customWidth="1"/>
    <col min="12291" max="12291" width="7" style="311" customWidth="1"/>
    <col min="12292" max="12293" width="6.140625" style="311" customWidth="1"/>
    <col min="12294" max="12294" width="5.7109375" style="311" customWidth="1"/>
    <col min="12295" max="12295" width="6.28515625" style="311" customWidth="1"/>
    <col min="12296" max="12298" width="6.140625" style="311" customWidth="1"/>
    <col min="12299" max="12299" width="5.5703125" style="311" customWidth="1"/>
    <col min="12300" max="12300" width="6" style="311" customWidth="1"/>
    <col min="12301" max="12301" width="6.42578125" style="311" customWidth="1"/>
    <col min="12302" max="12543" width="9.140625" style="311"/>
    <col min="12544" max="12544" width="16.85546875" style="311" customWidth="1"/>
    <col min="12545" max="12545" width="6.28515625" style="311" customWidth="1"/>
    <col min="12546" max="12546" width="6.42578125" style="311" customWidth="1"/>
    <col min="12547" max="12547" width="7" style="311" customWidth="1"/>
    <col min="12548" max="12549" width="6.140625" style="311" customWidth="1"/>
    <col min="12550" max="12550" width="5.7109375" style="311" customWidth="1"/>
    <col min="12551" max="12551" width="6.28515625" style="311" customWidth="1"/>
    <col min="12552" max="12554" width="6.140625" style="311" customWidth="1"/>
    <col min="12555" max="12555" width="5.5703125" style="311" customWidth="1"/>
    <col min="12556" max="12556" width="6" style="311" customWidth="1"/>
    <col min="12557" max="12557" width="6.42578125" style="311" customWidth="1"/>
    <col min="12558" max="12799" width="9.140625" style="311"/>
    <col min="12800" max="12800" width="16.85546875" style="311" customWidth="1"/>
    <col min="12801" max="12801" width="6.28515625" style="311" customWidth="1"/>
    <col min="12802" max="12802" width="6.42578125" style="311" customWidth="1"/>
    <col min="12803" max="12803" width="7" style="311" customWidth="1"/>
    <col min="12804" max="12805" width="6.140625" style="311" customWidth="1"/>
    <col min="12806" max="12806" width="5.7109375" style="311" customWidth="1"/>
    <col min="12807" max="12807" width="6.28515625" style="311" customWidth="1"/>
    <col min="12808" max="12810" width="6.140625" style="311" customWidth="1"/>
    <col min="12811" max="12811" width="5.5703125" style="311" customWidth="1"/>
    <col min="12812" max="12812" width="6" style="311" customWidth="1"/>
    <col min="12813" max="12813" width="6.42578125" style="311" customWidth="1"/>
    <col min="12814" max="13055" width="9.140625" style="311"/>
    <col min="13056" max="13056" width="16.85546875" style="311" customWidth="1"/>
    <col min="13057" max="13057" width="6.28515625" style="311" customWidth="1"/>
    <col min="13058" max="13058" width="6.42578125" style="311" customWidth="1"/>
    <col min="13059" max="13059" width="7" style="311" customWidth="1"/>
    <col min="13060" max="13061" width="6.140625" style="311" customWidth="1"/>
    <col min="13062" max="13062" width="5.7109375" style="311" customWidth="1"/>
    <col min="13063" max="13063" width="6.28515625" style="311" customWidth="1"/>
    <col min="13064" max="13066" width="6.140625" style="311" customWidth="1"/>
    <col min="13067" max="13067" width="5.5703125" style="311" customWidth="1"/>
    <col min="13068" max="13068" width="6" style="311" customWidth="1"/>
    <col min="13069" max="13069" width="6.42578125" style="311" customWidth="1"/>
    <col min="13070" max="13311" width="9.140625" style="311"/>
    <col min="13312" max="13312" width="16.85546875" style="311" customWidth="1"/>
    <col min="13313" max="13313" width="6.28515625" style="311" customWidth="1"/>
    <col min="13314" max="13314" width="6.42578125" style="311" customWidth="1"/>
    <col min="13315" max="13315" width="7" style="311" customWidth="1"/>
    <col min="13316" max="13317" width="6.140625" style="311" customWidth="1"/>
    <col min="13318" max="13318" width="5.7109375" style="311" customWidth="1"/>
    <col min="13319" max="13319" width="6.28515625" style="311" customWidth="1"/>
    <col min="13320" max="13322" width="6.140625" style="311" customWidth="1"/>
    <col min="13323" max="13323" width="5.5703125" style="311" customWidth="1"/>
    <col min="13324" max="13324" width="6" style="311" customWidth="1"/>
    <col min="13325" max="13325" width="6.42578125" style="311" customWidth="1"/>
    <col min="13326" max="13567" width="9.140625" style="311"/>
    <col min="13568" max="13568" width="16.85546875" style="311" customWidth="1"/>
    <col min="13569" max="13569" width="6.28515625" style="311" customWidth="1"/>
    <col min="13570" max="13570" width="6.42578125" style="311" customWidth="1"/>
    <col min="13571" max="13571" width="7" style="311" customWidth="1"/>
    <col min="13572" max="13573" width="6.140625" style="311" customWidth="1"/>
    <col min="13574" max="13574" width="5.7109375" style="311" customWidth="1"/>
    <col min="13575" max="13575" width="6.28515625" style="311" customWidth="1"/>
    <col min="13576" max="13578" width="6.140625" style="311" customWidth="1"/>
    <col min="13579" max="13579" width="5.5703125" style="311" customWidth="1"/>
    <col min="13580" max="13580" width="6" style="311" customWidth="1"/>
    <col min="13581" max="13581" width="6.42578125" style="311" customWidth="1"/>
    <col min="13582" max="13823" width="9.140625" style="311"/>
    <col min="13824" max="13824" width="16.85546875" style="311" customWidth="1"/>
    <col min="13825" max="13825" width="6.28515625" style="311" customWidth="1"/>
    <col min="13826" max="13826" width="6.42578125" style="311" customWidth="1"/>
    <col min="13827" max="13827" width="7" style="311" customWidth="1"/>
    <col min="13828" max="13829" width="6.140625" style="311" customWidth="1"/>
    <col min="13830" max="13830" width="5.7109375" style="311" customWidth="1"/>
    <col min="13831" max="13831" width="6.28515625" style="311" customWidth="1"/>
    <col min="13832" max="13834" width="6.140625" style="311" customWidth="1"/>
    <col min="13835" max="13835" width="5.5703125" style="311" customWidth="1"/>
    <col min="13836" max="13836" width="6" style="311" customWidth="1"/>
    <col min="13837" max="13837" width="6.42578125" style="311" customWidth="1"/>
    <col min="13838" max="14079" width="9.140625" style="311"/>
    <col min="14080" max="14080" width="16.85546875" style="311" customWidth="1"/>
    <col min="14081" max="14081" width="6.28515625" style="311" customWidth="1"/>
    <col min="14082" max="14082" width="6.42578125" style="311" customWidth="1"/>
    <col min="14083" max="14083" width="7" style="311" customWidth="1"/>
    <col min="14084" max="14085" width="6.140625" style="311" customWidth="1"/>
    <col min="14086" max="14086" width="5.7109375" style="311" customWidth="1"/>
    <col min="14087" max="14087" width="6.28515625" style="311" customWidth="1"/>
    <col min="14088" max="14090" width="6.140625" style="311" customWidth="1"/>
    <col min="14091" max="14091" width="5.5703125" style="311" customWidth="1"/>
    <col min="14092" max="14092" width="6" style="311" customWidth="1"/>
    <col min="14093" max="14093" width="6.42578125" style="311" customWidth="1"/>
    <col min="14094" max="14335" width="9.140625" style="311"/>
    <col min="14336" max="14336" width="16.85546875" style="311" customWidth="1"/>
    <col min="14337" max="14337" width="6.28515625" style="311" customWidth="1"/>
    <col min="14338" max="14338" width="6.42578125" style="311" customWidth="1"/>
    <col min="14339" max="14339" width="7" style="311" customWidth="1"/>
    <col min="14340" max="14341" width="6.140625" style="311" customWidth="1"/>
    <col min="14342" max="14342" width="5.7109375" style="311" customWidth="1"/>
    <col min="14343" max="14343" width="6.28515625" style="311" customWidth="1"/>
    <col min="14344" max="14346" width="6.140625" style="311" customWidth="1"/>
    <col min="14347" max="14347" width="5.5703125" style="311" customWidth="1"/>
    <col min="14348" max="14348" width="6" style="311" customWidth="1"/>
    <col min="14349" max="14349" width="6.42578125" style="311" customWidth="1"/>
    <col min="14350" max="14591" width="9.140625" style="311"/>
    <col min="14592" max="14592" width="16.85546875" style="311" customWidth="1"/>
    <col min="14593" max="14593" width="6.28515625" style="311" customWidth="1"/>
    <col min="14594" max="14594" width="6.42578125" style="311" customWidth="1"/>
    <col min="14595" max="14595" width="7" style="311" customWidth="1"/>
    <col min="14596" max="14597" width="6.140625" style="311" customWidth="1"/>
    <col min="14598" max="14598" width="5.7109375" style="311" customWidth="1"/>
    <col min="14599" max="14599" width="6.28515625" style="311" customWidth="1"/>
    <col min="14600" max="14602" width="6.140625" style="311" customWidth="1"/>
    <col min="14603" max="14603" width="5.5703125" style="311" customWidth="1"/>
    <col min="14604" max="14604" width="6" style="311" customWidth="1"/>
    <col min="14605" max="14605" width="6.42578125" style="311" customWidth="1"/>
    <col min="14606" max="14847" width="9.140625" style="311"/>
    <col min="14848" max="14848" width="16.85546875" style="311" customWidth="1"/>
    <col min="14849" max="14849" width="6.28515625" style="311" customWidth="1"/>
    <col min="14850" max="14850" width="6.42578125" style="311" customWidth="1"/>
    <col min="14851" max="14851" width="7" style="311" customWidth="1"/>
    <col min="14852" max="14853" width="6.140625" style="311" customWidth="1"/>
    <col min="14854" max="14854" width="5.7109375" style="311" customWidth="1"/>
    <col min="14855" max="14855" width="6.28515625" style="311" customWidth="1"/>
    <col min="14856" max="14858" width="6.140625" style="311" customWidth="1"/>
    <col min="14859" max="14859" width="5.5703125" style="311" customWidth="1"/>
    <col min="14860" max="14860" width="6" style="311" customWidth="1"/>
    <col min="14861" max="14861" width="6.42578125" style="311" customWidth="1"/>
    <col min="14862" max="15103" width="9.140625" style="311"/>
    <col min="15104" max="15104" width="16.85546875" style="311" customWidth="1"/>
    <col min="15105" max="15105" width="6.28515625" style="311" customWidth="1"/>
    <col min="15106" max="15106" width="6.42578125" style="311" customWidth="1"/>
    <col min="15107" max="15107" width="7" style="311" customWidth="1"/>
    <col min="15108" max="15109" width="6.140625" style="311" customWidth="1"/>
    <col min="15110" max="15110" width="5.7109375" style="311" customWidth="1"/>
    <col min="15111" max="15111" width="6.28515625" style="311" customWidth="1"/>
    <col min="15112" max="15114" width="6.140625" style="311" customWidth="1"/>
    <col min="15115" max="15115" width="5.5703125" style="311" customWidth="1"/>
    <col min="15116" max="15116" width="6" style="311" customWidth="1"/>
    <col min="15117" max="15117" width="6.42578125" style="311" customWidth="1"/>
    <col min="15118" max="15359" width="9.140625" style="311"/>
    <col min="15360" max="15360" width="16.85546875" style="311" customWidth="1"/>
    <col min="15361" max="15361" width="6.28515625" style="311" customWidth="1"/>
    <col min="15362" max="15362" width="6.42578125" style="311" customWidth="1"/>
    <col min="15363" max="15363" width="7" style="311" customWidth="1"/>
    <col min="15364" max="15365" width="6.140625" style="311" customWidth="1"/>
    <col min="15366" max="15366" width="5.7109375" style="311" customWidth="1"/>
    <col min="15367" max="15367" width="6.28515625" style="311" customWidth="1"/>
    <col min="15368" max="15370" width="6.140625" style="311" customWidth="1"/>
    <col min="15371" max="15371" width="5.5703125" style="311" customWidth="1"/>
    <col min="15372" max="15372" width="6" style="311" customWidth="1"/>
    <col min="15373" max="15373" width="6.42578125" style="311" customWidth="1"/>
    <col min="15374" max="15615" width="9.140625" style="311"/>
    <col min="15616" max="15616" width="16.85546875" style="311" customWidth="1"/>
    <col min="15617" max="15617" width="6.28515625" style="311" customWidth="1"/>
    <col min="15618" max="15618" width="6.42578125" style="311" customWidth="1"/>
    <col min="15619" max="15619" width="7" style="311" customWidth="1"/>
    <col min="15620" max="15621" width="6.140625" style="311" customWidth="1"/>
    <col min="15622" max="15622" width="5.7109375" style="311" customWidth="1"/>
    <col min="15623" max="15623" width="6.28515625" style="311" customWidth="1"/>
    <col min="15624" max="15626" width="6.140625" style="311" customWidth="1"/>
    <col min="15627" max="15627" width="5.5703125" style="311" customWidth="1"/>
    <col min="15628" max="15628" width="6" style="311" customWidth="1"/>
    <col min="15629" max="15629" width="6.42578125" style="311" customWidth="1"/>
    <col min="15630" max="15871" width="9.140625" style="311"/>
    <col min="15872" max="15872" width="16.85546875" style="311" customWidth="1"/>
    <col min="15873" max="15873" width="6.28515625" style="311" customWidth="1"/>
    <col min="15874" max="15874" width="6.42578125" style="311" customWidth="1"/>
    <col min="15875" max="15875" width="7" style="311" customWidth="1"/>
    <col min="15876" max="15877" width="6.140625" style="311" customWidth="1"/>
    <col min="15878" max="15878" width="5.7109375" style="311" customWidth="1"/>
    <col min="15879" max="15879" width="6.28515625" style="311" customWidth="1"/>
    <col min="15880" max="15882" width="6.140625" style="311" customWidth="1"/>
    <col min="15883" max="15883" width="5.5703125" style="311" customWidth="1"/>
    <col min="15884" max="15884" width="6" style="311" customWidth="1"/>
    <col min="15885" max="15885" width="6.42578125" style="311" customWidth="1"/>
    <col min="15886" max="16127" width="9.140625" style="311"/>
    <col min="16128" max="16128" width="16.85546875" style="311" customWidth="1"/>
    <col min="16129" max="16129" width="6.28515625" style="311" customWidth="1"/>
    <col min="16130" max="16130" width="6.42578125" style="311" customWidth="1"/>
    <col min="16131" max="16131" width="7" style="311" customWidth="1"/>
    <col min="16132" max="16133" width="6.140625" style="311" customWidth="1"/>
    <col min="16134" max="16134" width="5.7109375" style="311" customWidth="1"/>
    <col min="16135" max="16135" width="6.28515625" style="311" customWidth="1"/>
    <col min="16136" max="16138" width="6.140625" style="311" customWidth="1"/>
    <col min="16139" max="16139" width="5.5703125" style="311" customWidth="1"/>
    <col min="16140" max="16140" width="6" style="311" customWidth="1"/>
    <col min="16141" max="16141" width="6.42578125" style="311" customWidth="1"/>
    <col min="16142" max="16384" width="9.140625" style="311"/>
  </cols>
  <sheetData>
    <row r="1" spans="1:15" s="31" customFormat="1">
      <c r="A1" s="1349" t="s">
        <v>748</v>
      </c>
      <c r="C1" s="1350"/>
      <c r="D1" s="1351"/>
      <c r="E1" s="49"/>
    </row>
    <row r="2" spans="1:15">
      <c r="A2" s="278" t="s">
        <v>749</v>
      </c>
      <c r="B2" s="278"/>
    </row>
    <row r="3" spans="1:15">
      <c r="A3" s="1352" t="s">
        <v>69</v>
      </c>
      <c r="B3" s="1333">
        <v>1992</v>
      </c>
      <c r="C3" s="1333">
        <v>1993</v>
      </c>
      <c r="D3" s="1333">
        <v>1994</v>
      </c>
      <c r="E3" s="1333">
        <v>1995</v>
      </c>
      <c r="F3" s="1333">
        <v>1996</v>
      </c>
      <c r="G3" s="1333">
        <v>1997</v>
      </c>
      <c r="H3" s="1333">
        <v>1998</v>
      </c>
      <c r="I3" s="1333">
        <v>1999</v>
      </c>
      <c r="J3" s="1333">
        <v>2000</v>
      </c>
      <c r="K3" s="1343"/>
      <c r="L3" s="1343"/>
      <c r="M3" s="1343"/>
      <c r="N3" s="1345"/>
      <c r="O3" s="1"/>
    </row>
    <row r="4" spans="1:15" ht="30">
      <c r="A4" s="1353" t="s">
        <v>750</v>
      </c>
      <c r="B4" s="1354">
        <v>7234</v>
      </c>
      <c r="C4" s="1355">
        <v>7270</v>
      </c>
      <c r="D4" s="1355">
        <v>7346</v>
      </c>
      <c r="E4" s="1355">
        <v>7592</v>
      </c>
      <c r="F4" s="1355">
        <v>7819</v>
      </c>
      <c r="G4" s="1355">
        <v>7916</v>
      </c>
      <c r="H4" s="1355">
        <v>8098</v>
      </c>
      <c r="I4" s="1356">
        <v>8287</v>
      </c>
      <c r="J4" s="1357">
        <v>8287</v>
      </c>
      <c r="K4" s="14"/>
      <c r="L4" s="1358"/>
      <c r="M4" s="1358"/>
      <c r="N4" s="1345"/>
      <c r="O4" s="1"/>
    </row>
    <row r="5" spans="1:15">
      <c r="A5" s="1359" t="s">
        <v>751</v>
      </c>
      <c r="B5" s="1360">
        <v>119.703225</v>
      </c>
      <c r="C5" s="1361">
        <v>120.33614999999999</v>
      </c>
      <c r="D5" s="1361">
        <v>119.554625</v>
      </c>
      <c r="E5" s="1361">
        <v>122.07975</v>
      </c>
      <c r="F5" s="1361">
        <v>127.192319</v>
      </c>
      <c r="G5" s="1361">
        <v>159.62311099999999</v>
      </c>
      <c r="H5" s="1361">
        <v>157.14521199999999</v>
      </c>
      <c r="I5" s="1361">
        <v>160.82576900000001</v>
      </c>
      <c r="J5" s="1362">
        <v>163.78583900000001</v>
      </c>
      <c r="K5" s="1358"/>
      <c r="L5" s="1358"/>
      <c r="M5" s="1358"/>
      <c r="N5" s="1345"/>
      <c r="O5" s="1"/>
    </row>
    <row r="6" spans="1:15">
      <c r="A6" s="1363" t="s">
        <v>752</v>
      </c>
      <c r="B6" s="1364">
        <v>711</v>
      </c>
      <c r="C6" s="4">
        <v>678</v>
      </c>
      <c r="D6" s="4">
        <v>660</v>
      </c>
      <c r="E6" s="4">
        <v>653</v>
      </c>
      <c r="F6" s="4">
        <v>654</v>
      </c>
      <c r="G6" s="4">
        <v>655</v>
      </c>
      <c r="H6" s="4">
        <v>669</v>
      </c>
      <c r="I6" s="4">
        <v>657</v>
      </c>
      <c r="J6" s="5">
        <v>678</v>
      </c>
      <c r="K6" s="4"/>
      <c r="L6" s="4"/>
      <c r="M6" s="4"/>
      <c r="N6" s="1"/>
      <c r="O6" s="1"/>
    </row>
    <row r="7" spans="1:15">
      <c r="A7" s="1363" t="s">
        <v>753</v>
      </c>
      <c r="B7" s="1364">
        <v>2835</v>
      </c>
      <c r="C7" s="4">
        <v>2796</v>
      </c>
      <c r="D7" s="4">
        <v>2725</v>
      </c>
      <c r="E7" s="4">
        <v>2691</v>
      </c>
      <c r="F7" s="4">
        <v>2690</v>
      </c>
      <c r="G7" s="4">
        <v>2668</v>
      </c>
      <c r="H7" s="4">
        <v>2693</v>
      </c>
      <c r="I7" s="4">
        <v>2724</v>
      </c>
      <c r="J7" s="5">
        <v>2809</v>
      </c>
      <c r="K7" s="4"/>
      <c r="L7" s="4"/>
      <c r="M7" s="4"/>
      <c r="N7" s="1"/>
      <c r="O7" s="1"/>
    </row>
    <row r="8" spans="1:15">
      <c r="A8" s="1363" t="s">
        <v>754</v>
      </c>
      <c r="B8" s="1364">
        <v>447</v>
      </c>
      <c r="C8" s="4">
        <v>455</v>
      </c>
      <c r="D8" s="4">
        <v>580</v>
      </c>
      <c r="E8" s="4">
        <v>742</v>
      </c>
      <c r="F8" s="4">
        <v>853</v>
      </c>
      <c r="G8" s="4">
        <v>921</v>
      </c>
      <c r="H8" s="4">
        <v>978</v>
      </c>
      <c r="I8" s="4">
        <v>1012</v>
      </c>
      <c r="J8" s="5">
        <v>894</v>
      </c>
      <c r="K8" s="4"/>
      <c r="L8" s="4"/>
      <c r="M8" s="4"/>
      <c r="N8" s="1"/>
      <c r="O8" s="1"/>
    </row>
    <row r="9" spans="1:15">
      <c r="A9" s="1363" t="s">
        <v>755</v>
      </c>
      <c r="B9" s="1364">
        <v>971</v>
      </c>
      <c r="C9" s="4">
        <v>944</v>
      </c>
      <c r="D9" s="4">
        <v>913</v>
      </c>
      <c r="E9" s="4">
        <v>895</v>
      </c>
      <c r="F9" s="4">
        <v>871</v>
      </c>
      <c r="G9" s="4">
        <v>871</v>
      </c>
      <c r="H9" s="4">
        <v>873</v>
      </c>
      <c r="I9" s="4">
        <v>1287</v>
      </c>
      <c r="J9" s="5">
        <v>847</v>
      </c>
      <c r="K9" s="4"/>
      <c r="L9" s="4"/>
      <c r="M9" s="4"/>
      <c r="N9" s="1"/>
      <c r="O9" s="1"/>
    </row>
    <row r="10" spans="1:15">
      <c r="A10" s="1363" t="s">
        <v>756</v>
      </c>
      <c r="B10" s="1364">
        <v>1408</v>
      </c>
      <c r="C10" s="4">
        <v>1492</v>
      </c>
      <c r="D10" s="4">
        <v>1548</v>
      </c>
      <c r="E10" s="4">
        <v>1670</v>
      </c>
      <c r="F10" s="4">
        <v>1769</v>
      </c>
      <c r="G10" s="4">
        <v>1791</v>
      </c>
      <c r="H10" s="4">
        <v>1856</v>
      </c>
      <c r="I10" s="4">
        <v>1969</v>
      </c>
      <c r="J10" s="5">
        <v>2126</v>
      </c>
      <c r="K10" s="4"/>
      <c r="L10" s="4"/>
      <c r="M10" s="4"/>
      <c r="N10" s="1"/>
      <c r="O10" s="1"/>
    </row>
    <row r="11" spans="1:15">
      <c r="A11" s="1363" t="s">
        <v>757</v>
      </c>
      <c r="B11" s="1364">
        <v>147</v>
      </c>
      <c r="C11" s="4">
        <v>153</v>
      </c>
      <c r="D11" s="4">
        <v>150</v>
      </c>
      <c r="E11" s="4">
        <v>141</v>
      </c>
      <c r="F11" s="4">
        <v>136</v>
      </c>
      <c r="G11" s="4">
        <v>136</v>
      </c>
      <c r="H11" s="4">
        <v>137</v>
      </c>
      <c r="I11" s="4">
        <v>128</v>
      </c>
      <c r="J11" s="5">
        <v>114</v>
      </c>
      <c r="K11" s="4"/>
      <c r="L11" s="4"/>
      <c r="M11" s="4"/>
      <c r="N11" s="1"/>
      <c r="O11" s="1"/>
    </row>
    <row r="12" spans="1:15">
      <c r="A12" s="1363" t="s">
        <v>758</v>
      </c>
      <c r="B12" s="1364">
        <v>86</v>
      </c>
      <c r="C12" s="4">
        <v>83</v>
      </c>
      <c r="D12" s="4">
        <v>85</v>
      </c>
      <c r="E12" s="4">
        <v>81</v>
      </c>
      <c r="F12" s="4">
        <v>80</v>
      </c>
      <c r="G12" s="4">
        <v>81</v>
      </c>
      <c r="H12" s="4">
        <v>79</v>
      </c>
      <c r="I12" s="4">
        <v>77</v>
      </c>
      <c r="J12" s="5">
        <v>72</v>
      </c>
      <c r="K12" s="4"/>
      <c r="L12" s="4"/>
      <c r="M12" s="4"/>
      <c r="N12" s="1"/>
      <c r="O12" s="1"/>
    </row>
    <row r="13" spans="1:15">
      <c r="A13" s="1363" t="s">
        <v>759</v>
      </c>
      <c r="B13" s="1364">
        <v>444</v>
      </c>
      <c r="C13" s="4">
        <v>439</v>
      </c>
      <c r="D13" s="4">
        <v>435</v>
      </c>
      <c r="E13" s="4">
        <v>440</v>
      </c>
      <c r="F13" s="4">
        <v>451</v>
      </c>
      <c r="G13" s="4">
        <v>453</v>
      </c>
      <c r="H13" s="4">
        <v>466</v>
      </c>
      <c r="I13" s="4">
        <v>460</v>
      </c>
      <c r="J13" s="5">
        <v>451</v>
      </c>
      <c r="K13" s="4"/>
      <c r="L13" s="4"/>
      <c r="M13" s="4"/>
      <c r="N13" s="1"/>
      <c r="O13" s="1"/>
    </row>
    <row r="14" spans="1:15">
      <c r="A14" s="1363" t="s">
        <v>760</v>
      </c>
      <c r="B14" s="1364">
        <v>34</v>
      </c>
      <c r="C14" s="4">
        <v>52</v>
      </c>
      <c r="D14" s="4">
        <v>54</v>
      </c>
      <c r="E14" s="4">
        <v>71</v>
      </c>
      <c r="F14" s="4">
        <v>81</v>
      </c>
      <c r="G14" s="4">
        <v>78</v>
      </c>
      <c r="H14" s="4">
        <v>78</v>
      </c>
      <c r="I14" s="4">
        <v>83</v>
      </c>
      <c r="J14" s="5">
        <v>82</v>
      </c>
      <c r="K14" s="4"/>
      <c r="L14" s="4"/>
      <c r="M14" s="4"/>
      <c r="N14" s="1"/>
      <c r="O14" s="1"/>
    </row>
    <row r="15" spans="1:15">
      <c r="A15" s="1363" t="s">
        <v>761</v>
      </c>
      <c r="B15" s="1364">
        <v>107</v>
      </c>
      <c r="C15" s="4">
        <v>133</v>
      </c>
      <c r="D15" s="4">
        <v>150</v>
      </c>
      <c r="E15" s="4">
        <v>160</v>
      </c>
      <c r="F15" s="4">
        <v>179</v>
      </c>
      <c r="G15" s="4">
        <v>197</v>
      </c>
      <c r="H15" s="4">
        <v>203</v>
      </c>
      <c r="I15" s="4">
        <v>220</v>
      </c>
      <c r="J15" s="5">
        <v>249</v>
      </c>
      <c r="K15" s="4"/>
      <c r="L15" s="4"/>
      <c r="M15" s="4"/>
      <c r="N15" s="1"/>
      <c r="O15" s="1"/>
    </row>
    <row r="16" spans="1:15">
      <c r="A16" s="1363" t="s">
        <v>762</v>
      </c>
      <c r="B16" s="1364">
        <v>3</v>
      </c>
      <c r="C16" s="1365" t="s">
        <v>394</v>
      </c>
      <c r="D16" s="1365" t="s">
        <v>394</v>
      </c>
      <c r="E16" s="1365" t="s">
        <v>394</v>
      </c>
      <c r="F16" s="1365">
        <v>2</v>
      </c>
      <c r="G16" s="1365">
        <v>4</v>
      </c>
      <c r="H16" s="1365">
        <v>5</v>
      </c>
      <c r="I16" s="1365">
        <v>6</v>
      </c>
      <c r="J16" s="1366">
        <v>7</v>
      </c>
      <c r="K16" s="1365"/>
      <c r="L16" s="1365"/>
      <c r="M16" s="1365"/>
      <c r="N16" s="1"/>
      <c r="O16" s="1"/>
    </row>
    <row r="17" spans="1:15">
      <c r="A17" s="1363" t="s">
        <v>763</v>
      </c>
      <c r="B17" s="1364" t="s">
        <v>394</v>
      </c>
      <c r="C17" s="1365" t="s">
        <v>394</v>
      </c>
      <c r="D17" s="1365" t="s">
        <v>394</v>
      </c>
      <c r="E17" s="1365" t="s">
        <v>394</v>
      </c>
      <c r="F17" s="1365" t="s">
        <v>394</v>
      </c>
      <c r="G17" s="1365" t="s">
        <v>394</v>
      </c>
      <c r="H17" s="1365" t="s">
        <v>394</v>
      </c>
      <c r="I17" s="1365" t="s">
        <v>394</v>
      </c>
      <c r="J17" s="1366" t="s">
        <v>394</v>
      </c>
      <c r="K17" s="1365"/>
      <c r="L17" s="1365"/>
      <c r="M17" s="1365"/>
      <c r="N17" s="1"/>
      <c r="O17" s="1"/>
    </row>
    <row r="18" spans="1:15">
      <c r="A18" s="1363" t="s">
        <v>764</v>
      </c>
      <c r="B18" s="1364" t="s">
        <v>394</v>
      </c>
      <c r="C18" s="1365" t="s">
        <v>394</v>
      </c>
      <c r="D18" s="1365" t="s">
        <v>394</v>
      </c>
      <c r="E18" s="1365" t="s">
        <v>394</v>
      </c>
      <c r="F18" s="1365" t="s">
        <v>394</v>
      </c>
      <c r="G18" s="1365" t="s">
        <v>394</v>
      </c>
      <c r="H18" s="1365" t="s">
        <v>394</v>
      </c>
      <c r="I18" s="1365" t="s">
        <v>394</v>
      </c>
      <c r="J18" s="1366" t="s">
        <v>394</v>
      </c>
      <c r="K18" s="1365"/>
      <c r="L18" s="1365"/>
      <c r="M18" s="1365"/>
      <c r="N18" s="1"/>
      <c r="O18" s="1"/>
    </row>
    <row r="19" spans="1:15">
      <c r="A19" s="1367" t="s">
        <v>765</v>
      </c>
      <c r="B19" s="1368">
        <v>41</v>
      </c>
      <c r="C19" s="9">
        <v>45</v>
      </c>
      <c r="D19" s="9">
        <v>46</v>
      </c>
      <c r="E19" s="9">
        <v>48</v>
      </c>
      <c r="F19" s="9">
        <v>53</v>
      </c>
      <c r="G19" s="9">
        <v>61</v>
      </c>
      <c r="H19" s="9">
        <v>61</v>
      </c>
      <c r="I19" s="9">
        <v>65</v>
      </c>
      <c r="J19" s="10">
        <v>77</v>
      </c>
      <c r="K19" s="4"/>
      <c r="L19" s="4"/>
      <c r="M19" s="4"/>
      <c r="N19" s="1"/>
      <c r="O19" s="1"/>
    </row>
    <row r="20" spans="1:15">
      <c r="B20" s="3"/>
      <c r="C20" s="3"/>
      <c r="E20" s="3"/>
      <c r="F20" s="3"/>
      <c r="G20" s="3"/>
      <c r="H20" s="3"/>
      <c r="I20" s="3"/>
      <c r="J20" s="3"/>
      <c r="K20" s="4"/>
      <c r="L20" s="4"/>
      <c r="M20" s="4"/>
      <c r="N20" s="1"/>
      <c r="O20" s="1"/>
    </row>
    <row r="21" spans="1:15">
      <c r="K21" s="1345"/>
      <c r="L21" s="1345"/>
      <c r="M21" s="1345"/>
      <c r="N21" s="1345"/>
    </row>
    <row r="22" spans="1:15">
      <c r="A22" s="1352" t="s">
        <v>69</v>
      </c>
      <c r="B22" s="1333">
        <v>2001</v>
      </c>
      <c r="C22" s="1333">
        <v>2002</v>
      </c>
      <c r="D22" s="1333">
        <v>2003</v>
      </c>
      <c r="E22" s="1342">
        <v>2004</v>
      </c>
      <c r="F22" s="1333">
        <v>2005</v>
      </c>
      <c r="G22" s="1333">
        <v>2006</v>
      </c>
      <c r="H22" s="1333">
        <v>2007</v>
      </c>
      <c r="I22" s="1333">
        <v>2008</v>
      </c>
      <c r="J22" s="1369">
        <v>2009</v>
      </c>
      <c r="K22" s="1333">
        <v>2010</v>
      </c>
      <c r="L22" s="1343"/>
      <c r="M22" s="1343"/>
      <c r="N22" s="1345"/>
    </row>
    <row r="23" spans="1:15" ht="30">
      <c r="A23" s="1353" t="s">
        <v>750</v>
      </c>
      <c r="B23" s="1354">
        <v>8480</v>
      </c>
      <c r="C23" s="1356">
        <v>9215</v>
      </c>
      <c r="D23" s="1355">
        <v>9251</v>
      </c>
      <c r="E23" s="1370">
        <v>9295</v>
      </c>
      <c r="F23" s="1355">
        <v>7208</v>
      </c>
      <c r="G23" s="1355">
        <v>8433</v>
      </c>
      <c r="H23" s="1355">
        <v>9762</v>
      </c>
      <c r="I23" s="1356">
        <v>10421</v>
      </c>
      <c r="J23" s="14">
        <v>10861</v>
      </c>
      <c r="K23" s="40">
        <v>11814</v>
      </c>
      <c r="L23" s="1345"/>
      <c r="M23" s="1345"/>
      <c r="N23" s="1345"/>
    </row>
    <row r="24" spans="1:15">
      <c r="A24" s="1371" t="s">
        <v>751</v>
      </c>
      <c r="B24" s="1372">
        <v>162.46575000000001</v>
      </c>
      <c r="C24" s="1361">
        <v>169.20437100000001</v>
      </c>
      <c r="D24" s="1361">
        <v>168.62067499999998</v>
      </c>
      <c r="E24" s="1361">
        <v>170.375021</v>
      </c>
      <c r="F24" s="1361">
        <v>139</v>
      </c>
      <c r="G24" s="1361">
        <v>261</v>
      </c>
      <c r="H24" s="1361">
        <v>277</v>
      </c>
      <c r="I24" s="1361">
        <v>592</v>
      </c>
      <c r="J24" s="1361">
        <v>619</v>
      </c>
      <c r="K24" s="1362">
        <v>630</v>
      </c>
    </row>
    <row r="25" spans="1:15">
      <c r="A25" s="1373" t="s">
        <v>752</v>
      </c>
      <c r="B25" s="1374">
        <v>1033</v>
      </c>
      <c r="C25" s="4">
        <v>1316</v>
      </c>
      <c r="D25" s="4">
        <v>977</v>
      </c>
      <c r="E25" s="4">
        <v>995</v>
      </c>
      <c r="F25" s="4">
        <v>953</v>
      </c>
      <c r="G25" s="4">
        <v>877</v>
      </c>
      <c r="H25" s="4">
        <v>915</v>
      </c>
      <c r="I25" s="4">
        <v>949</v>
      </c>
      <c r="J25" s="4">
        <v>1005</v>
      </c>
      <c r="K25" s="5">
        <v>1131</v>
      </c>
    </row>
    <row r="26" spans="1:15">
      <c r="A26" s="1373" t="s">
        <v>753</v>
      </c>
      <c r="B26" s="1374">
        <v>2682</v>
      </c>
      <c r="C26" s="4">
        <v>2695</v>
      </c>
      <c r="D26" s="4">
        <v>2670</v>
      </c>
      <c r="E26" s="4">
        <v>2588</v>
      </c>
      <c r="F26" s="1358">
        <v>2486</v>
      </c>
      <c r="G26" s="4">
        <v>2687</v>
      </c>
      <c r="H26" s="4">
        <v>2881</v>
      </c>
      <c r="I26" s="4">
        <v>2988</v>
      </c>
      <c r="J26" s="4">
        <v>3077</v>
      </c>
      <c r="K26" s="5">
        <v>3249</v>
      </c>
    </row>
    <row r="27" spans="1:15">
      <c r="A27" s="1373" t="s">
        <v>754</v>
      </c>
      <c r="B27" s="1374">
        <v>783</v>
      </c>
      <c r="C27" s="4">
        <v>909</v>
      </c>
      <c r="D27" s="4">
        <v>795</v>
      </c>
      <c r="E27" s="4">
        <v>712</v>
      </c>
      <c r="F27" s="4">
        <v>230</v>
      </c>
      <c r="G27" s="4">
        <v>459</v>
      </c>
      <c r="H27" s="4">
        <v>461</v>
      </c>
      <c r="I27" s="4">
        <v>484</v>
      </c>
      <c r="J27" s="4">
        <v>569</v>
      </c>
      <c r="K27" s="5">
        <v>698</v>
      </c>
    </row>
    <row r="28" spans="1:15">
      <c r="A28" s="1373" t="s">
        <v>755</v>
      </c>
      <c r="B28" s="1374">
        <v>799</v>
      </c>
      <c r="C28" s="4">
        <v>710</v>
      </c>
      <c r="D28" s="4">
        <v>691</v>
      </c>
      <c r="E28" s="4">
        <v>687</v>
      </c>
      <c r="F28" s="4">
        <v>584</v>
      </c>
      <c r="G28" s="4">
        <v>503</v>
      </c>
      <c r="H28" s="4">
        <v>485</v>
      </c>
      <c r="I28" s="4">
        <v>506</v>
      </c>
      <c r="J28" s="4">
        <v>560</v>
      </c>
      <c r="K28" s="5">
        <v>687</v>
      </c>
    </row>
    <row r="29" spans="1:15">
      <c r="A29" s="1373" t="s">
        <v>756</v>
      </c>
      <c r="B29" s="1374">
        <v>2149</v>
      </c>
      <c r="C29" s="4">
        <v>2209</v>
      </c>
      <c r="D29" s="4">
        <v>2236</v>
      </c>
      <c r="E29" s="4">
        <v>2223</v>
      </c>
      <c r="F29" s="4">
        <v>1352</v>
      </c>
      <c r="G29" s="4">
        <v>2134</v>
      </c>
      <c r="H29" s="4">
        <v>2298</v>
      </c>
      <c r="I29" s="4">
        <v>2422</v>
      </c>
      <c r="J29" s="4">
        <v>2440</v>
      </c>
      <c r="K29" s="5">
        <v>2781</v>
      </c>
    </row>
    <row r="30" spans="1:15">
      <c r="A30" s="1373" t="s">
        <v>757</v>
      </c>
      <c r="B30" s="1374">
        <v>106</v>
      </c>
      <c r="C30" s="4">
        <v>104</v>
      </c>
      <c r="D30" s="4">
        <v>82</v>
      </c>
      <c r="E30" s="4">
        <v>71</v>
      </c>
      <c r="F30" s="4">
        <v>45</v>
      </c>
      <c r="G30" s="4">
        <v>39</v>
      </c>
      <c r="H30" s="4">
        <v>29</v>
      </c>
      <c r="I30" s="4">
        <v>22</v>
      </c>
      <c r="J30" s="4">
        <v>19</v>
      </c>
      <c r="K30" s="5">
        <v>18</v>
      </c>
    </row>
    <row r="31" spans="1:15">
      <c r="A31" s="1363" t="s">
        <v>758</v>
      </c>
      <c r="B31" s="1374">
        <v>81</v>
      </c>
      <c r="C31" s="4">
        <v>138</v>
      </c>
      <c r="D31" s="4">
        <v>148</v>
      </c>
      <c r="E31" s="4">
        <v>156</v>
      </c>
      <c r="F31" s="4">
        <v>86</v>
      </c>
      <c r="G31" s="4">
        <v>238</v>
      </c>
      <c r="H31" s="4">
        <v>504</v>
      </c>
      <c r="I31" s="4">
        <v>477</v>
      </c>
      <c r="J31" s="4">
        <v>438</v>
      </c>
      <c r="K31" s="5">
        <v>386</v>
      </c>
    </row>
    <row r="32" spans="1:15">
      <c r="A32" s="1373" t="s">
        <v>759</v>
      </c>
      <c r="B32" s="1374">
        <v>425</v>
      </c>
      <c r="C32" s="4">
        <v>408</v>
      </c>
      <c r="D32" s="4">
        <v>347</v>
      </c>
      <c r="E32" s="4">
        <v>368</v>
      </c>
      <c r="F32" s="4">
        <v>351</v>
      </c>
      <c r="G32" s="4">
        <v>364</v>
      </c>
      <c r="H32" s="4">
        <v>381</v>
      </c>
      <c r="I32" s="4">
        <v>378</v>
      </c>
      <c r="J32" s="4">
        <v>364</v>
      </c>
      <c r="K32" s="5">
        <v>386</v>
      </c>
    </row>
    <row r="33" spans="1:11">
      <c r="A33" s="1373" t="s">
        <v>760</v>
      </c>
      <c r="B33" s="1374">
        <v>83</v>
      </c>
      <c r="C33" s="4"/>
      <c r="D33" s="4">
        <v>104</v>
      </c>
      <c r="E33" s="4">
        <v>87</v>
      </c>
      <c r="F33" s="4">
        <v>52</v>
      </c>
      <c r="G33" s="4"/>
      <c r="H33" s="4">
        <v>19</v>
      </c>
      <c r="I33" s="4">
        <v>9</v>
      </c>
      <c r="J33" s="4">
        <v>0</v>
      </c>
      <c r="K33" s="5">
        <v>0</v>
      </c>
    </row>
    <row r="34" spans="1:11">
      <c r="A34" s="1373" t="s">
        <v>761</v>
      </c>
      <c r="B34" s="1374">
        <v>205</v>
      </c>
      <c r="C34" s="4">
        <v>138</v>
      </c>
      <c r="D34" s="4">
        <v>127</v>
      </c>
      <c r="E34" s="4">
        <v>133</v>
      </c>
      <c r="F34" s="4">
        <v>61</v>
      </c>
      <c r="G34" s="4">
        <v>67</v>
      </c>
      <c r="H34" s="4">
        <v>84</v>
      </c>
      <c r="I34" s="4">
        <v>79</v>
      </c>
      <c r="J34" s="4">
        <v>79</v>
      </c>
      <c r="K34" s="5">
        <v>93</v>
      </c>
    </row>
    <row r="35" spans="1:11">
      <c r="A35" s="1373" t="s">
        <v>762</v>
      </c>
      <c r="B35" s="1374">
        <v>7</v>
      </c>
      <c r="C35" s="1365">
        <v>14</v>
      </c>
      <c r="D35" s="1365">
        <v>9</v>
      </c>
      <c r="E35" s="1365">
        <v>10</v>
      </c>
      <c r="F35" s="1365">
        <v>88</v>
      </c>
      <c r="G35" s="1365">
        <v>12</v>
      </c>
      <c r="H35" s="1365">
        <v>16</v>
      </c>
      <c r="I35" s="1365">
        <v>14</v>
      </c>
      <c r="J35" s="1365">
        <v>13</v>
      </c>
      <c r="K35" s="1366">
        <v>13</v>
      </c>
    </row>
    <row r="36" spans="1:11">
      <c r="A36" s="1373" t="s">
        <v>763</v>
      </c>
      <c r="B36" s="1374" t="s">
        <v>394</v>
      </c>
      <c r="C36" s="1365" t="s">
        <v>394</v>
      </c>
      <c r="D36" s="1365">
        <v>504</v>
      </c>
      <c r="E36" s="1365">
        <v>685</v>
      </c>
      <c r="F36" s="1365">
        <v>796</v>
      </c>
      <c r="G36" s="1365">
        <v>843</v>
      </c>
      <c r="H36" s="1365">
        <v>1025</v>
      </c>
      <c r="I36" s="1365">
        <v>1200</v>
      </c>
      <c r="J36" s="1365">
        <v>1244</v>
      </c>
      <c r="K36" s="1366">
        <v>1181</v>
      </c>
    </row>
    <row r="37" spans="1:11">
      <c r="A37" s="1373" t="s">
        <v>764</v>
      </c>
      <c r="B37" s="1374" t="s">
        <v>394</v>
      </c>
      <c r="C37" s="1365" t="s">
        <v>394</v>
      </c>
      <c r="D37" s="1365">
        <v>15</v>
      </c>
      <c r="E37" s="1365">
        <v>18</v>
      </c>
      <c r="F37" s="1365">
        <v>32</v>
      </c>
      <c r="G37" s="1365">
        <v>21</v>
      </c>
      <c r="H37" s="1365">
        <v>19</v>
      </c>
      <c r="I37" s="1365">
        <v>18</v>
      </c>
      <c r="J37" s="1365">
        <v>16</v>
      </c>
      <c r="K37" s="1366">
        <v>14</v>
      </c>
    </row>
    <row r="38" spans="1:11">
      <c r="A38" s="1375" t="s">
        <v>765</v>
      </c>
      <c r="B38" s="1376">
        <v>127</v>
      </c>
      <c r="C38" s="9">
        <v>464</v>
      </c>
      <c r="D38" s="9">
        <v>546</v>
      </c>
      <c r="E38" s="9">
        <v>562</v>
      </c>
      <c r="F38" s="9">
        <v>92</v>
      </c>
      <c r="G38" s="9">
        <v>160</v>
      </c>
      <c r="H38" s="9">
        <v>644</v>
      </c>
      <c r="I38" s="9">
        <v>875</v>
      </c>
      <c r="J38" s="9">
        <v>1037</v>
      </c>
      <c r="K38" s="10">
        <v>1177</v>
      </c>
    </row>
    <row r="39" spans="1:11">
      <c r="A39" s="11" t="s">
        <v>746</v>
      </c>
      <c r="B39" s="311"/>
    </row>
    <row r="40" spans="1:11">
      <c r="A40" s="1377" t="s">
        <v>766</v>
      </c>
      <c r="B40" s="31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R709"/>
  <sheetViews>
    <sheetView rightToLeft="1" workbookViewId="0">
      <selection activeCell="J29" sqref="J29"/>
    </sheetView>
  </sheetViews>
  <sheetFormatPr defaultRowHeight="15"/>
  <cols>
    <col min="1" max="1" width="15.5703125" style="1378" customWidth="1"/>
    <col min="2" max="2" width="13.42578125" style="1348" customWidth="1"/>
    <col min="3" max="3" width="15.42578125" style="311" customWidth="1"/>
    <col min="4" max="4" width="16.85546875" style="311" customWidth="1"/>
    <col min="5" max="5" width="16" style="3" customWidth="1"/>
    <col min="6" max="6" width="15" style="3" customWidth="1"/>
    <col min="7" max="10" width="9.140625" style="311"/>
    <col min="11" max="11" width="16.42578125" style="311" customWidth="1"/>
    <col min="12" max="12" width="18.42578125" style="311" customWidth="1"/>
    <col min="13" max="13" width="18.140625" style="311" customWidth="1"/>
    <col min="14" max="251" width="9.140625" style="311"/>
    <col min="252" max="252" width="10.7109375" style="311" customWidth="1"/>
    <col min="253" max="253" width="8.28515625" style="311" customWidth="1"/>
    <col min="254" max="254" width="8.42578125" style="311" customWidth="1"/>
    <col min="255" max="255" width="8.140625" style="311" customWidth="1"/>
    <col min="256" max="256" width="8.28515625" style="311" customWidth="1"/>
    <col min="257" max="257" width="9" style="311" customWidth="1"/>
    <col min="258" max="258" width="9.140625" style="311"/>
    <col min="259" max="259" width="8.140625" style="311" customWidth="1"/>
    <col min="260" max="260" width="8.28515625" style="311" customWidth="1"/>
    <col min="261" max="261" width="8.140625" style="311" customWidth="1"/>
    <col min="262" max="507" width="9.140625" style="311"/>
    <col min="508" max="508" width="10.7109375" style="311" customWidth="1"/>
    <col min="509" max="509" width="8.28515625" style="311" customWidth="1"/>
    <col min="510" max="510" width="8.42578125" style="311" customWidth="1"/>
    <col min="511" max="511" width="8.140625" style="311" customWidth="1"/>
    <col min="512" max="512" width="8.28515625" style="311" customWidth="1"/>
    <col min="513" max="513" width="9" style="311" customWidth="1"/>
    <col min="514" max="514" width="9.140625" style="311"/>
    <col min="515" max="515" width="8.140625" style="311" customWidth="1"/>
    <col min="516" max="516" width="8.28515625" style="311" customWidth="1"/>
    <col min="517" max="517" width="8.140625" style="311" customWidth="1"/>
    <col min="518" max="763" width="9.140625" style="311"/>
    <col min="764" max="764" width="10.7109375" style="311" customWidth="1"/>
    <col min="765" max="765" width="8.28515625" style="311" customWidth="1"/>
    <col min="766" max="766" width="8.42578125" style="311" customWidth="1"/>
    <col min="767" max="767" width="8.140625" style="311" customWidth="1"/>
    <col min="768" max="768" width="8.28515625" style="311" customWidth="1"/>
    <col min="769" max="769" width="9" style="311" customWidth="1"/>
    <col min="770" max="770" width="9.140625" style="311"/>
    <col min="771" max="771" width="8.140625" style="311" customWidth="1"/>
    <col min="772" max="772" width="8.28515625" style="311" customWidth="1"/>
    <col min="773" max="773" width="8.140625" style="311" customWidth="1"/>
    <col min="774" max="1019" width="9.140625" style="311"/>
    <col min="1020" max="1020" width="10.7109375" style="311" customWidth="1"/>
    <col min="1021" max="1021" width="8.28515625" style="311" customWidth="1"/>
    <col min="1022" max="1022" width="8.42578125" style="311" customWidth="1"/>
    <col min="1023" max="1023" width="8.140625" style="311" customWidth="1"/>
    <col min="1024" max="1024" width="8.28515625" style="311" customWidth="1"/>
    <col min="1025" max="1025" width="9" style="311" customWidth="1"/>
    <col min="1026" max="1026" width="9.140625" style="311"/>
    <col min="1027" max="1027" width="8.140625" style="311" customWidth="1"/>
    <col min="1028" max="1028" width="8.28515625" style="311" customWidth="1"/>
    <col min="1029" max="1029" width="8.140625" style="311" customWidth="1"/>
    <col min="1030" max="1275" width="9.140625" style="311"/>
    <col min="1276" max="1276" width="10.7109375" style="311" customWidth="1"/>
    <col min="1277" max="1277" width="8.28515625" style="311" customWidth="1"/>
    <col min="1278" max="1278" width="8.42578125" style="311" customWidth="1"/>
    <col min="1279" max="1279" width="8.140625" style="311" customWidth="1"/>
    <col min="1280" max="1280" width="8.28515625" style="311" customWidth="1"/>
    <col min="1281" max="1281" width="9" style="311" customWidth="1"/>
    <col min="1282" max="1282" width="9.140625" style="311"/>
    <col min="1283" max="1283" width="8.140625" style="311" customWidth="1"/>
    <col min="1284" max="1284" width="8.28515625" style="311" customWidth="1"/>
    <col min="1285" max="1285" width="8.140625" style="311" customWidth="1"/>
    <col min="1286" max="1531" width="9.140625" style="311"/>
    <col min="1532" max="1532" width="10.7109375" style="311" customWidth="1"/>
    <col min="1533" max="1533" width="8.28515625" style="311" customWidth="1"/>
    <col min="1534" max="1534" width="8.42578125" style="311" customWidth="1"/>
    <col min="1535" max="1535" width="8.140625" style="311" customWidth="1"/>
    <col min="1536" max="1536" width="8.28515625" style="311" customWidth="1"/>
    <col min="1537" max="1537" width="9" style="311" customWidth="1"/>
    <col min="1538" max="1538" width="9.140625" style="311"/>
    <col min="1539" max="1539" width="8.140625" style="311" customWidth="1"/>
    <col min="1540" max="1540" width="8.28515625" style="311" customWidth="1"/>
    <col min="1541" max="1541" width="8.140625" style="311" customWidth="1"/>
    <col min="1542" max="1787" width="9.140625" style="311"/>
    <col min="1788" max="1788" width="10.7109375" style="311" customWidth="1"/>
    <col min="1789" max="1789" width="8.28515625" style="311" customWidth="1"/>
    <col min="1790" max="1790" width="8.42578125" style="311" customWidth="1"/>
    <col min="1791" max="1791" width="8.140625" style="311" customWidth="1"/>
    <col min="1792" max="1792" width="8.28515625" style="311" customWidth="1"/>
    <col min="1793" max="1793" width="9" style="311" customWidth="1"/>
    <col min="1794" max="1794" width="9.140625" style="311"/>
    <col min="1795" max="1795" width="8.140625" style="311" customWidth="1"/>
    <col min="1796" max="1796" width="8.28515625" style="311" customWidth="1"/>
    <col min="1797" max="1797" width="8.140625" style="311" customWidth="1"/>
    <col min="1798" max="2043" width="9.140625" style="311"/>
    <col min="2044" max="2044" width="10.7109375" style="311" customWidth="1"/>
    <col min="2045" max="2045" width="8.28515625" style="311" customWidth="1"/>
    <col min="2046" max="2046" width="8.42578125" style="311" customWidth="1"/>
    <col min="2047" max="2047" width="8.140625" style="311" customWidth="1"/>
    <col min="2048" max="2048" width="8.28515625" style="311" customWidth="1"/>
    <col min="2049" max="2049" width="9" style="311" customWidth="1"/>
    <col min="2050" max="2050" width="9.140625" style="311"/>
    <col min="2051" max="2051" width="8.140625" style="311" customWidth="1"/>
    <col min="2052" max="2052" width="8.28515625" style="311" customWidth="1"/>
    <col min="2053" max="2053" width="8.140625" style="311" customWidth="1"/>
    <col min="2054" max="2299" width="9.140625" style="311"/>
    <col min="2300" max="2300" width="10.7109375" style="311" customWidth="1"/>
    <col min="2301" max="2301" width="8.28515625" style="311" customWidth="1"/>
    <col min="2302" max="2302" width="8.42578125" style="311" customWidth="1"/>
    <col min="2303" max="2303" width="8.140625" style="311" customWidth="1"/>
    <col min="2304" max="2304" width="8.28515625" style="311" customWidth="1"/>
    <col min="2305" max="2305" width="9" style="311" customWidth="1"/>
    <col min="2306" max="2306" width="9.140625" style="311"/>
    <col min="2307" max="2307" width="8.140625" style="311" customWidth="1"/>
    <col min="2308" max="2308" width="8.28515625" style="311" customWidth="1"/>
    <col min="2309" max="2309" width="8.140625" style="311" customWidth="1"/>
    <col min="2310" max="2555" width="9.140625" style="311"/>
    <col min="2556" max="2556" width="10.7109375" style="311" customWidth="1"/>
    <col min="2557" max="2557" width="8.28515625" style="311" customWidth="1"/>
    <col min="2558" max="2558" width="8.42578125" style="311" customWidth="1"/>
    <col min="2559" max="2559" width="8.140625" style="311" customWidth="1"/>
    <col min="2560" max="2560" width="8.28515625" style="311" customWidth="1"/>
    <col min="2561" max="2561" width="9" style="311" customWidth="1"/>
    <col min="2562" max="2562" width="9.140625" style="311"/>
    <col min="2563" max="2563" width="8.140625" style="311" customWidth="1"/>
    <col min="2564" max="2564" width="8.28515625" style="311" customWidth="1"/>
    <col min="2565" max="2565" width="8.140625" style="311" customWidth="1"/>
    <col min="2566" max="2811" width="9.140625" style="311"/>
    <col min="2812" max="2812" width="10.7109375" style="311" customWidth="1"/>
    <col min="2813" max="2813" width="8.28515625" style="311" customWidth="1"/>
    <col min="2814" max="2814" width="8.42578125" style="311" customWidth="1"/>
    <col min="2815" max="2815" width="8.140625" style="311" customWidth="1"/>
    <col min="2816" max="2816" width="8.28515625" style="311" customWidth="1"/>
    <col min="2817" max="2817" width="9" style="311" customWidth="1"/>
    <col min="2818" max="2818" width="9.140625" style="311"/>
    <col min="2819" max="2819" width="8.140625" style="311" customWidth="1"/>
    <col min="2820" max="2820" width="8.28515625" style="311" customWidth="1"/>
    <col min="2821" max="2821" width="8.140625" style="311" customWidth="1"/>
    <col min="2822" max="3067" width="9.140625" style="311"/>
    <col min="3068" max="3068" width="10.7109375" style="311" customWidth="1"/>
    <col min="3069" max="3069" width="8.28515625" style="311" customWidth="1"/>
    <col min="3070" max="3070" width="8.42578125" style="311" customWidth="1"/>
    <col min="3071" max="3071" width="8.140625" style="311" customWidth="1"/>
    <col min="3072" max="3072" width="8.28515625" style="311" customWidth="1"/>
    <col min="3073" max="3073" width="9" style="311" customWidth="1"/>
    <col min="3074" max="3074" width="9.140625" style="311"/>
    <col min="3075" max="3075" width="8.140625" style="311" customWidth="1"/>
    <col min="3076" max="3076" width="8.28515625" style="311" customWidth="1"/>
    <col min="3077" max="3077" width="8.140625" style="311" customWidth="1"/>
    <col min="3078" max="3323" width="9.140625" style="311"/>
    <col min="3324" max="3324" width="10.7109375" style="311" customWidth="1"/>
    <col min="3325" max="3325" width="8.28515625" style="311" customWidth="1"/>
    <col min="3326" max="3326" width="8.42578125" style="311" customWidth="1"/>
    <col min="3327" max="3327" width="8.140625" style="311" customWidth="1"/>
    <col min="3328" max="3328" width="8.28515625" style="311" customWidth="1"/>
    <col min="3329" max="3329" width="9" style="311" customWidth="1"/>
    <col min="3330" max="3330" width="9.140625" style="311"/>
    <col min="3331" max="3331" width="8.140625" style="311" customWidth="1"/>
    <col min="3332" max="3332" width="8.28515625" style="311" customWidth="1"/>
    <col min="3333" max="3333" width="8.140625" style="311" customWidth="1"/>
    <col min="3334" max="3579" width="9.140625" style="311"/>
    <col min="3580" max="3580" width="10.7109375" style="311" customWidth="1"/>
    <col min="3581" max="3581" width="8.28515625" style="311" customWidth="1"/>
    <col min="3582" max="3582" width="8.42578125" style="311" customWidth="1"/>
    <col min="3583" max="3583" width="8.140625" style="311" customWidth="1"/>
    <col min="3584" max="3584" width="8.28515625" style="311" customWidth="1"/>
    <col min="3585" max="3585" width="9" style="311" customWidth="1"/>
    <col min="3586" max="3586" width="9.140625" style="311"/>
    <col min="3587" max="3587" width="8.140625" style="311" customWidth="1"/>
    <col min="3588" max="3588" width="8.28515625" style="311" customWidth="1"/>
    <col min="3589" max="3589" width="8.140625" style="311" customWidth="1"/>
    <col min="3590" max="3835" width="9.140625" style="311"/>
    <col min="3836" max="3836" width="10.7109375" style="311" customWidth="1"/>
    <col min="3837" max="3837" width="8.28515625" style="311" customWidth="1"/>
    <col min="3838" max="3838" width="8.42578125" style="311" customWidth="1"/>
    <col min="3839" max="3839" width="8.140625" style="311" customWidth="1"/>
    <col min="3840" max="3840" width="8.28515625" style="311" customWidth="1"/>
    <col min="3841" max="3841" width="9" style="311" customWidth="1"/>
    <col min="3842" max="3842" width="9.140625" style="311"/>
    <col min="3843" max="3843" width="8.140625" style="311" customWidth="1"/>
    <col min="3844" max="3844" width="8.28515625" style="311" customWidth="1"/>
    <col min="3845" max="3845" width="8.140625" style="311" customWidth="1"/>
    <col min="3846" max="4091" width="9.140625" style="311"/>
    <col min="4092" max="4092" width="10.7109375" style="311" customWidth="1"/>
    <col min="4093" max="4093" width="8.28515625" style="311" customWidth="1"/>
    <col min="4094" max="4094" width="8.42578125" style="311" customWidth="1"/>
    <col min="4095" max="4095" width="8.140625" style="311" customWidth="1"/>
    <col min="4096" max="4096" width="8.28515625" style="311" customWidth="1"/>
    <col min="4097" max="4097" width="9" style="311" customWidth="1"/>
    <col min="4098" max="4098" width="9.140625" style="311"/>
    <col min="4099" max="4099" width="8.140625" style="311" customWidth="1"/>
    <col min="4100" max="4100" width="8.28515625" style="311" customWidth="1"/>
    <col min="4101" max="4101" width="8.140625" style="311" customWidth="1"/>
    <col min="4102" max="4347" width="9.140625" style="311"/>
    <col min="4348" max="4348" width="10.7109375" style="311" customWidth="1"/>
    <col min="4349" max="4349" width="8.28515625" style="311" customWidth="1"/>
    <col min="4350" max="4350" width="8.42578125" style="311" customWidth="1"/>
    <col min="4351" max="4351" width="8.140625" style="311" customWidth="1"/>
    <col min="4352" max="4352" width="8.28515625" style="311" customWidth="1"/>
    <col min="4353" max="4353" width="9" style="311" customWidth="1"/>
    <col min="4354" max="4354" width="9.140625" style="311"/>
    <col min="4355" max="4355" width="8.140625" style="311" customWidth="1"/>
    <col min="4356" max="4356" width="8.28515625" style="311" customWidth="1"/>
    <col min="4357" max="4357" width="8.140625" style="311" customWidth="1"/>
    <col min="4358" max="4603" width="9.140625" style="311"/>
    <col min="4604" max="4604" width="10.7109375" style="311" customWidth="1"/>
    <col min="4605" max="4605" width="8.28515625" style="311" customWidth="1"/>
    <col min="4606" max="4606" width="8.42578125" style="311" customWidth="1"/>
    <col min="4607" max="4607" width="8.140625" style="311" customWidth="1"/>
    <col min="4608" max="4608" width="8.28515625" style="311" customWidth="1"/>
    <col min="4609" max="4609" width="9" style="311" customWidth="1"/>
    <col min="4610" max="4610" width="9.140625" style="311"/>
    <col min="4611" max="4611" width="8.140625" style="311" customWidth="1"/>
    <col min="4612" max="4612" width="8.28515625" style="311" customWidth="1"/>
    <col min="4613" max="4613" width="8.140625" style="311" customWidth="1"/>
    <col min="4614" max="4859" width="9.140625" style="311"/>
    <col min="4860" max="4860" width="10.7109375" style="311" customWidth="1"/>
    <col min="4861" max="4861" width="8.28515625" style="311" customWidth="1"/>
    <col min="4862" max="4862" width="8.42578125" style="311" customWidth="1"/>
    <col min="4863" max="4863" width="8.140625" style="311" customWidth="1"/>
    <col min="4864" max="4864" width="8.28515625" style="311" customWidth="1"/>
    <col min="4865" max="4865" width="9" style="311" customWidth="1"/>
    <col min="4866" max="4866" width="9.140625" style="311"/>
    <col min="4867" max="4867" width="8.140625" style="311" customWidth="1"/>
    <col min="4868" max="4868" width="8.28515625" style="311" customWidth="1"/>
    <col min="4869" max="4869" width="8.140625" style="311" customWidth="1"/>
    <col min="4870" max="5115" width="9.140625" style="311"/>
    <col min="5116" max="5116" width="10.7109375" style="311" customWidth="1"/>
    <col min="5117" max="5117" width="8.28515625" style="311" customWidth="1"/>
    <col min="5118" max="5118" width="8.42578125" style="311" customWidth="1"/>
    <col min="5119" max="5119" width="8.140625" style="311" customWidth="1"/>
    <col min="5120" max="5120" width="8.28515625" style="311" customWidth="1"/>
    <col min="5121" max="5121" width="9" style="311" customWidth="1"/>
    <col min="5122" max="5122" width="9.140625" style="311"/>
    <col min="5123" max="5123" width="8.140625" style="311" customWidth="1"/>
    <col min="5124" max="5124" width="8.28515625" style="311" customWidth="1"/>
    <col min="5125" max="5125" width="8.140625" style="311" customWidth="1"/>
    <col min="5126" max="5371" width="9.140625" style="311"/>
    <col min="5372" max="5372" width="10.7109375" style="311" customWidth="1"/>
    <col min="5373" max="5373" width="8.28515625" style="311" customWidth="1"/>
    <col min="5374" max="5374" width="8.42578125" style="311" customWidth="1"/>
    <col min="5375" max="5375" width="8.140625" style="311" customWidth="1"/>
    <col min="5376" max="5376" width="8.28515625" style="311" customWidth="1"/>
    <col min="5377" max="5377" width="9" style="311" customWidth="1"/>
    <col min="5378" max="5378" width="9.140625" style="311"/>
    <col min="5379" max="5379" width="8.140625" style="311" customWidth="1"/>
    <col min="5380" max="5380" width="8.28515625" style="311" customWidth="1"/>
    <col min="5381" max="5381" width="8.140625" style="311" customWidth="1"/>
    <col min="5382" max="5627" width="9.140625" style="311"/>
    <col min="5628" max="5628" width="10.7109375" style="311" customWidth="1"/>
    <col min="5629" max="5629" width="8.28515625" style="311" customWidth="1"/>
    <col min="5630" max="5630" width="8.42578125" style="311" customWidth="1"/>
    <col min="5631" max="5631" width="8.140625" style="311" customWidth="1"/>
    <col min="5632" max="5632" width="8.28515625" style="311" customWidth="1"/>
    <col min="5633" max="5633" width="9" style="311" customWidth="1"/>
    <col min="5634" max="5634" width="9.140625" style="311"/>
    <col min="5635" max="5635" width="8.140625" style="311" customWidth="1"/>
    <col min="5636" max="5636" width="8.28515625" style="311" customWidth="1"/>
    <col min="5637" max="5637" width="8.140625" style="311" customWidth="1"/>
    <col min="5638" max="5883" width="9.140625" style="311"/>
    <col min="5884" max="5884" width="10.7109375" style="311" customWidth="1"/>
    <col min="5885" max="5885" width="8.28515625" style="311" customWidth="1"/>
    <col min="5886" max="5886" width="8.42578125" style="311" customWidth="1"/>
    <col min="5887" max="5887" width="8.140625" style="311" customWidth="1"/>
    <col min="5888" max="5888" width="8.28515625" style="311" customWidth="1"/>
    <col min="5889" max="5889" width="9" style="311" customWidth="1"/>
    <col min="5890" max="5890" width="9.140625" style="311"/>
    <col min="5891" max="5891" width="8.140625" style="311" customWidth="1"/>
    <col min="5892" max="5892" width="8.28515625" style="311" customWidth="1"/>
    <col min="5893" max="5893" width="8.140625" style="311" customWidth="1"/>
    <col min="5894" max="6139" width="9.140625" style="311"/>
    <col min="6140" max="6140" width="10.7109375" style="311" customWidth="1"/>
    <col min="6141" max="6141" width="8.28515625" style="311" customWidth="1"/>
    <col min="6142" max="6142" width="8.42578125" style="311" customWidth="1"/>
    <col min="6143" max="6143" width="8.140625" style="311" customWidth="1"/>
    <col min="6144" max="6144" width="8.28515625" style="311" customWidth="1"/>
    <col min="6145" max="6145" width="9" style="311" customWidth="1"/>
    <col min="6146" max="6146" width="9.140625" style="311"/>
    <col min="6147" max="6147" width="8.140625" style="311" customWidth="1"/>
    <col min="6148" max="6148" width="8.28515625" style="311" customWidth="1"/>
    <col min="6149" max="6149" width="8.140625" style="311" customWidth="1"/>
    <col min="6150" max="6395" width="9.140625" style="311"/>
    <col min="6396" max="6396" width="10.7109375" style="311" customWidth="1"/>
    <col min="6397" max="6397" width="8.28515625" style="311" customWidth="1"/>
    <col min="6398" max="6398" width="8.42578125" style="311" customWidth="1"/>
    <col min="6399" max="6399" width="8.140625" style="311" customWidth="1"/>
    <col min="6400" max="6400" width="8.28515625" style="311" customWidth="1"/>
    <col min="6401" max="6401" width="9" style="311" customWidth="1"/>
    <col min="6402" max="6402" width="9.140625" style="311"/>
    <col min="6403" max="6403" width="8.140625" style="311" customWidth="1"/>
    <col min="6404" max="6404" width="8.28515625" style="311" customWidth="1"/>
    <col min="6405" max="6405" width="8.140625" style="311" customWidth="1"/>
    <col min="6406" max="6651" width="9.140625" style="311"/>
    <col min="6652" max="6652" width="10.7109375" style="311" customWidth="1"/>
    <col min="6653" max="6653" width="8.28515625" style="311" customWidth="1"/>
    <col min="6654" max="6654" width="8.42578125" style="311" customWidth="1"/>
    <col min="6655" max="6655" width="8.140625" style="311" customWidth="1"/>
    <col min="6656" max="6656" width="8.28515625" style="311" customWidth="1"/>
    <col min="6657" max="6657" width="9" style="311" customWidth="1"/>
    <col min="6658" max="6658" width="9.140625" style="311"/>
    <col min="6659" max="6659" width="8.140625" style="311" customWidth="1"/>
    <col min="6660" max="6660" width="8.28515625" style="311" customWidth="1"/>
    <col min="6661" max="6661" width="8.140625" style="311" customWidth="1"/>
    <col min="6662" max="6907" width="9.140625" style="311"/>
    <col min="6908" max="6908" width="10.7109375" style="311" customWidth="1"/>
    <col min="6909" max="6909" width="8.28515625" style="311" customWidth="1"/>
    <col min="6910" max="6910" width="8.42578125" style="311" customWidth="1"/>
    <col min="6911" max="6911" width="8.140625" style="311" customWidth="1"/>
    <col min="6912" max="6912" width="8.28515625" style="311" customWidth="1"/>
    <col min="6913" max="6913" width="9" style="311" customWidth="1"/>
    <col min="6914" max="6914" width="9.140625" style="311"/>
    <col min="6915" max="6915" width="8.140625" style="311" customWidth="1"/>
    <col min="6916" max="6916" width="8.28515625" style="311" customWidth="1"/>
    <col min="6917" max="6917" width="8.140625" style="311" customWidth="1"/>
    <col min="6918" max="7163" width="9.140625" style="311"/>
    <col min="7164" max="7164" width="10.7109375" style="311" customWidth="1"/>
    <col min="7165" max="7165" width="8.28515625" style="311" customWidth="1"/>
    <col min="7166" max="7166" width="8.42578125" style="311" customWidth="1"/>
    <col min="7167" max="7167" width="8.140625" style="311" customWidth="1"/>
    <col min="7168" max="7168" width="8.28515625" style="311" customWidth="1"/>
    <col min="7169" max="7169" width="9" style="311" customWidth="1"/>
    <col min="7170" max="7170" width="9.140625" style="311"/>
    <col min="7171" max="7171" width="8.140625" style="311" customWidth="1"/>
    <col min="7172" max="7172" width="8.28515625" style="311" customWidth="1"/>
    <col min="7173" max="7173" width="8.140625" style="311" customWidth="1"/>
    <col min="7174" max="7419" width="9.140625" style="311"/>
    <col min="7420" max="7420" width="10.7109375" style="311" customWidth="1"/>
    <col min="7421" max="7421" width="8.28515625" style="311" customWidth="1"/>
    <col min="7422" max="7422" width="8.42578125" style="311" customWidth="1"/>
    <col min="7423" max="7423" width="8.140625" style="311" customWidth="1"/>
    <col min="7424" max="7424" width="8.28515625" style="311" customWidth="1"/>
    <col min="7425" max="7425" width="9" style="311" customWidth="1"/>
    <col min="7426" max="7426" width="9.140625" style="311"/>
    <col min="7427" max="7427" width="8.140625" style="311" customWidth="1"/>
    <col min="7428" max="7428" width="8.28515625" style="311" customWidth="1"/>
    <col min="7429" max="7429" width="8.140625" style="311" customWidth="1"/>
    <col min="7430" max="7675" width="9.140625" style="311"/>
    <col min="7676" max="7676" width="10.7109375" style="311" customWidth="1"/>
    <col min="7677" max="7677" width="8.28515625" style="311" customWidth="1"/>
    <col min="7678" max="7678" width="8.42578125" style="311" customWidth="1"/>
    <col min="7679" max="7679" width="8.140625" style="311" customWidth="1"/>
    <col min="7680" max="7680" width="8.28515625" style="311" customWidth="1"/>
    <col min="7681" max="7681" width="9" style="311" customWidth="1"/>
    <col min="7682" max="7682" width="9.140625" style="311"/>
    <col min="7683" max="7683" width="8.140625" style="311" customWidth="1"/>
    <col min="7684" max="7684" width="8.28515625" style="311" customWidth="1"/>
    <col min="7685" max="7685" width="8.140625" style="311" customWidth="1"/>
    <col min="7686" max="7931" width="9.140625" style="311"/>
    <col min="7932" max="7932" width="10.7109375" style="311" customWidth="1"/>
    <col min="7933" max="7933" width="8.28515625" style="311" customWidth="1"/>
    <col min="7934" max="7934" width="8.42578125" style="311" customWidth="1"/>
    <col min="7935" max="7935" width="8.140625" style="311" customWidth="1"/>
    <col min="7936" max="7936" width="8.28515625" style="311" customWidth="1"/>
    <col min="7937" max="7937" width="9" style="311" customWidth="1"/>
    <col min="7938" max="7938" width="9.140625" style="311"/>
    <col min="7939" max="7939" width="8.140625" style="311" customWidth="1"/>
    <col min="7940" max="7940" width="8.28515625" style="311" customWidth="1"/>
    <col min="7941" max="7941" width="8.140625" style="311" customWidth="1"/>
    <col min="7942" max="8187" width="9.140625" style="311"/>
    <col min="8188" max="8188" width="10.7109375" style="311" customWidth="1"/>
    <col min="8189" max="8189" width="8.28515625" style="311" customWidth="1"/>
    <col min="8190" max="8190" width="8.42578125" style="311" customWidth="1"/>
    <col min="8191" max="8191" width="8.140625" style="311" customWidth="1"/>
    <col min="8192" max="8192" width="8.28515625" style="311" customWidth="1"/>
    <col min="8193" max="8193" width="9" style="311" customWidth="1"/>
    <col min="8194" max="8194" width="9.140625" style="311"/>
    <col min="8195" max="8195" width="8.140625" style="311" customWidth="1"/>
    <col min="8196" max="8196" width="8.28515625" style="311" customWidth="1"/>
    <col min="8197" max="8197" width="8.140625" style="311" customWidth="1"/>
    <col min="8198" max="8443" width="9.140625" style="311"/>
    <col min="8444" max="8444" width="10.7109375" style="311" customWidth="1"/>
    <col min="8445" max="8445" width="8.28515625" style="311" customWidth="1"/>
    <col min="8446" max="8446" width="8.42578125" style="311" customWidth="1"/>
    <col min="8447" max="8447" width="8.140625" style="311" customWidth="1"/>
    <col min="8448" max="8448" width="8.28515625" style="311" customWidth="1"/>
    <col min="8449" max="8449" width="9" style="311" customWidth="1"/>
    <col min="8450" max="8450" width="9.140625" style="311"/>
    <col min="8451" max="8451" width="8.140625" style="311" customWidth="1"/>
    <col min="8452" max="8452" width="8.28515625" style="311" customWidth="1"/>
    <col min="8453" max="8453" width="8.140625" style="311" customWidth="1"/>
    <col min="8454" max="8699" width="9.140625" style="311"/>
    <col min="8700" max="8700" width="10.7109375" style="311" customWidth="1"/>
    <col min="8701" max="8701" width="8.28515625" style="311" customWidth="1"/>
    <col min="8702" max="8702" width="8.42578125" style="311" customWidth="1"/>
    <col min="8703" max="8703" width="8.140625" style="311" customWidth="1"/>
    <col min="8704" max="8704" width="8.28515625" style="311" customWidth="1"/>
    <col min="8705" max="8705" width="9" style="311" customWidth="1"/>
    <col min="8706" max="8706" width="9.140625" style="311"/>
    <col min="8707" max="8707" width="8.140625" style="311" customWidth="1"/>
    <col min="8708" max="8708" width="8.28515625" style="311" customWidth="1"/>
    <col min="8709" max="8709" width="8.140625" style="311" customWidth="1"/>
    <col min="8710" max="8955" width="9.140625" style="311"/>
    <col min="8956" max="8956" width="10.7109375" style="311" customWidth="1"/>
    <col min="8957" max="8957" width="8.28515625" style="311" customWidth="1"/>
    <col min="8958" max="8958" width="8.42578125" style="311" customWidth="1"/>
    <col min="8959" max="8959" width="8.140625" style="311" customWidth="1"/>
    <col min="8960" max="8960" width="8.28515625" style="311" customWidth="1"/>
    <col min="8961" max="8961" width="9" style="311" customWidth="1"/>
    <col min="8962" max="8962" width="9.140625" style="311"/>
    <col min="8963" max="8963" width="8.140625" style="311" customWidth="1"/>
    <col min="8964" max="8964" width="8.28515625" style="311" customWidth="1"/>
    <col min="8965" max="8965" width="8.140625" style="311" customWidth="1"/>
    <col min="8966" max="9211" width="9.140625" style="311"/>
    <col min="9212" max="9212" width="10.7109375" style="311" customWidth="1"/>
    <col min="9213" max="9213" width="8.28515625" style="311" customWidth="1"/>
    <col min="9214" max="9214" width="8.42578125" style="311" customWidth="1"/>
    <col min="9215" max="9215" width="8.140625" style="311" customWidth="1"/>
    <col min="9216" max="9216" width="8.28515625" style="311" customWidth="1"/>
    <col min="9217" max="9217" width="9" style="311" customWidth="1"/>
    <col min="9218" max="9218" width="9.140625" style="311"/>
    <col min="9219" max="9219" width="8.140625" style="311" customWidth="1"/>
    <col min="9220" max="9220" width="8.28515625" style="311" customWidth="1"/>
    <col min="9221" max="9221" width="8.140625" style="311" customWidth="1"/>
    <col min="9222" max="9467" width="9.140625" style="311"/>
    <col min="9468" max="9468" width="10.7109375" style="311" customWidth="1"/>
    <col min="9469" max="9469" width="8.28515625" style="311" customWidth="1"/>
    <col min="9470" max="9470" width="8.42578125" style="311" customWidth="1"/>
    <col min="9471" max="9471" width="8.140625" style="311" customWidth="1"/>
    <col min="9472" max="9472" width="8.28515625" style="311" customWidth="1"/>
    <col min="9473" max="9473" width="9" style="311" customWidth="1"/>
    <col min="9474" max="9474" width="9.140625" style="311"/>
    <col min="9475" max="9475" width="8.140625" style="311" customWidth="1"/>
    <col min="9476" max="9476" width="8.28515625" style="311" customWidth="1"/>
    <col min="9477" max="9477" width="8.140625" style="311" customWidth="1"/>
    <col min="9478" max="9723" width="9.140625" style="311"/>
    <col min="9724" max="9724" width="10.7109375" style="311" customWidth="1"/>
    <col min="9725" max="9725" width="8.28515625" style="311" customWidth="1"/>
    <col min="9726" max="9726" width="8.42578125" style="311" customWidth="1"/>
    <col min="9727" max="9727" width="8.140625" style="311" customWidth="1"/>
    <col min="9728" max="9728" width="8.28515625" style="311" customWidth="1"/>
    <col min="9729" max="9729" width="9" style="311" customWidth="1"/>
    <col min="9730" max="9730" width="9.140625" style="311"/>
    <col min="9731" max="9731" width="8.140625" style="311" customWidth="1"/>
    <col min="9732" max="9732" width="8.28515625" style="311" customWidth="1"/>
    <col min="9733" max="9733" width="8.140625" style="311" customWidth="1"/>
    <col min="9734" max="9979" width="9.140625" style="311"/>
    <col min="9980" max="9980" width="10.7109375" style="311" customWidth="1"/>
    <col min="9981" max="9981" width="8.28515625" style="311" customWidth="1"/>
    <col min="9982" max="9982" width="8.42578125" style="311" customWidth="1"/>
    <col min="9983" max="9983" width="8.140625" style="311" customWidth="1"/>
    <col min="9984" max="9984" width="8.28515625" style="311" customWidth="1"/>
    <col min="9985" max="9985" width="9" style="311" customWidth="1"/>
    <col min="9986" max="9986" width="9.140625" style="311"/>
    <col min="9987" max="9987" width="8.140625" style="311" customWidth="1"/>
    <col min="9988" max="9988" width="8.28515625" style="311" customWidth="1"/>
    <col min="9989" max="9989" width="8.140625" style="311" customWidth="1"/>
    <col min="9990" max="10235" width="9.140625" style="311"/>
    <col min="10236" max="10236" width="10.7109375" style="311" customWidth="1"/>
    <col min="10237" max="10237" width="8.28515625" style="311" customWidth="1"/>
    <col min="10238" max="10238" width="8.42578125" style="311" customWidth="1"/>
    <col min="10239" max="10239" width="8.140625" style="311" customWidth="1"/>
    <col min="10240" max="10240" width="8.28515625" style="311" customWidth="1"/>
    <col min="10241" max="10241" width="9" style="311" customWidth="1"/>
    <col min="10242" max="10242" width="9.140625" style="311"/>
    <col min="10243" max="10243" width="8.140625" style="311" customWidth="1"/>
    <col min="10244" max="10244" width="8.28515625" style="311" customWidth="1"/>
    <col min="10245" max="10245" width="8.140625" style="311" customWidth="1"/>
    <col min="10246" max="10491" width="9.140625" style="311"/>
    <col min="10492" max="10492" width="10.7109375" style="311" customWidth="1"/>
    <col min="10493" max="10493" width="8.28515625" style="311" customWidth="1"/>
    <col min="10494" max="10494" width="8.42578125" style="311" customWidth="1"/>
    <col min="10495" max="10495" width="8.140625" style="311" customWidth="1"/>
    <col min="10496" max="10496" width="8.28515625" style="311" customWidth="1"/>
    <col min="10497" max="10497" width="9" style="311" customWidth="1"/>
    <col min="10498" max="10498" width="9.140625" style="311"/>
    <col min="10499" max="10499" width="8.140625" style="311" customWidth="1"/>
    <col min="10500" max="10500" width="8.28515625" style="311" customWidth="1"/>
    <col min="10501" max="10501" width="8.140625" style="311" customWidth="1"/>
    <col min="10502" max="10747" width="9.140625" style="311"/>
    <col min="10748" max="10748" width="10.7109375" style="311" customWidth="1"/>
    <col min="10749" max="10749" width="8.28515625" style="311" customWidth="1"/>
    <col min="10750" max="10750" width="8.42578125" style="311" customWidth="1"/>
    <col min="10751" max="10751" width="8.140625" style="311" customWidth="1"/>
    <col min="10752" max="10752" width="8.28515625" style="311" customWidth="1"/>
    <col min="10753" max="10753" width="9" style="311" customWidth="1"/>
    <col min="10754" max="10754" width="9.140625" style="311"/>
    <col min="10755" max="10755" width="8.140625" style="311" customWidth="1"/>
    <col min="10756" max="10756" width="8.28515625" style="311" customWidth="1"/>
    <col min="10757" max="10757" width="8.140625" style="311" customWidth="1"/>
    <col min="10758" max="11003" width="9.140625" style="311"/>
    <col min="11004" max="11004" width="10.7109375" style="311" customWidth="1"/>
    <col min="11005" max="11005" width="8.28515625" style="311" customWidth="1"/>
    <col min="11006" max="11006" width="8.42578125" style="311" customWidth="1"/>
    <col min="11007" max="11007" width="8.140625" style="311" customWidth="1"/>
    <col min="11008" max="11008" width="8.28515625" style="311" customWidth="1"/>
    <col min="11009" max="11009" width="9" style="311" customWidth="1"/>
    <col min="11010" max="11010" width="9.140625" style="311"/>
    <col min="11011" max="11011" width="8.140625" style="311" customWidth="1"/>
    <col min="11012" max="11012" width="8.28515625" style="311" customWidth="1"/>
    <col min="11013" max="11013" width="8.140625" style="311" customWidth="1"/>
    <col min="11014" max="11259" width="9.140625" style="311"/>
    <col min="11260" max="11260" width="10.7109375" style="311" customWidth="1"/>
    <col min="11261" max="11261" width="8.28515625" style="311" customWidth="1"/>
    <col min="11262" max="11262" width="8.42578125" style="311" customWidth="1"/>
    <col min="11263" max="11263" width="8.140625" style="311" customWidth="1"/>
    <col min="11264" max="11264" width="8.28515625" style="311" customWidth="1"/>
    <col min="11265" max="11265" width="9" style="311" customWidth="1"/>
    <col min="11266" max="11266" width="9.140625" style="311"/>
    <col min="11267" max="11267" width="8.140625" style="311" customWidth="1"/>
    <col min="11268" max="11268" width="8.28515625" style="311" customWidth="1"/>
    <col min="11269" max="11269" width="8.140625" style="311" customWidth="1"/>
    <col min="11270" max="11515" width="9.140625" style="311"/>
    <col min="11516" max="11516" width="10.7109375" style="311" customWidth="1"/>
    <col min="11517" max="11517" width="8.28515625" style="311" customWidth="1"/>
    <col min="11518" max="11518" width="8.42578125" style="311" customWidth="1"/>
    <col min="11519" max="11519" width="8.140625" style="311" customWidth="1"/>
    <col min="11520" max="11520" width="8.28515625" style="311" customWidth="1"/>
    <col min="11521" max="11521" width="9" style="311" customWidth="1"/>
    <col min="11522" max="11522" width="9.140625" style="311"/>
    <col min="11523" max="11523" width="8.140625" style="311" customWidth="1"/>
    <col min="11524" max="11524" width="8.28515625" style="311" customWidth="1"/>
    <col min="11525" max="11525" width="8.140625" style="311" customWidth="1"/>
    <col min="11526" max="11771" width="9.140625" style="311"/>
    <col min="11772" max="11772" width="10.7109375" style="311" customWidth="1"/>
    <col min="11773" max="11773" width="8.28515625" style="311" customWidth="1"/>
    <col min="11774" max="11774" width="8.42578125" style="311" customWidth="1"/>
    <col min="11775" max="11775" width="8.140625" style="311" customWidth="1"/>
    <col min="11776" max="11776" width="8.28515625" style="311" customWidth="1"/>
    <col min="11777" max="11777" width="9" style="311" customWidth="1"/>
    <col min="11778" max="11778" width="9.140625" style="311"/>
    <col min="11779" max="11779" width="8.140625" style="311" customWidth="1"/>
    <col min="11780" max="11780" width="8.28515625" style="311" customWidth="1"/>
    <col min="11781" max="11781" width="8.140625" style="311" customWidth="1"/>
    <col min="11782" max="12027" width="9.140625" style="311"/>
    <col min="12028" max="12028" width="10.7109375" style="311" customWidth="1"/>
    <col min="12029" max="12029" width="8.28515625" style="311" customWidth="1"/>
    <col min="12030" max="12030" width="8.42578125" style="311" customWidth="1"/>
    <col min="12031" max="12031" width="8.140625" style="311" customWidth="1"/>
    <col min="12032" max="12032" width="8.28515625" style="311" customWidth="1"/>
    <col min="12033" max="12033" width="9" style="311" customWidth="1"/>
    <col min="12034" max="12034" width="9.140625" style="311"/>
    <col min="12035" max="12035" width="8.140625" style="311" customWidth="1"/>
    <col min="12036" max="12036" width="8.28515625" style="311" customWidth="1"/>
    <col min="12037" max="12037" width="8.140625" style="311" customWidth="1"/>
    <col min="12038" max="12283" width="9.140625" style="311"/>
    <col min="12284" max="12284" width="10.7109375" style="311" customWidth="1"/>
    <col min="12285" max="12285" width="8.28515625" style="311" customWidth="1"/>
    <col min="12286" max="12286" width="8.42578125" style="311" customWidth="1"/>
    <col min="12287" max="12287" width="8.140625" style="311" customWidth="1"/>
    <col min="12288" max="12288" width="8.28515625" style="311" customWidth="1"/>
    <col min="12289" max="12289" width="9" style="311" customWidth="1"/>
    <col min="12290" max="12290" width="9.140625" style="311"/>
    <col min="12291" max="12291" width="8.140625" style="311" customWidth="1"/>
    <col min="12292" max="12292" width="8.28515625" style="311" customWidth="1"/>
    <col min="12293" max="12293" width="8.140625" style="311" customWidth="1"/>
    <col min="12294" max="12539" width="9.140625" style="311"/>
    <col min="12540" max="12540" width="10.7109375" style="311" customWidth="1"/>
    <col min="12541" max="12541" width="8.28515625" style="311" customWidth="1"/>
    <col min="12542" max="12542" width="8.42578125" style="311" customWidth="1"/>
    <col min="12543" max="12543" width="8.140625" style="311" customWidth="1"/>
    <col min="12544" max="12544" width="8.28515625" style="311" customWidth="1"/>
    <col min="12545" max="12545" width="9" style="311" customWidth="1"/>
    <col min="12546" max="12546" width="9.140625" style="311"/>
    <col min="12547" max="12547" width="8.140625" style="311" customWidth="1"/>
    <col min="12548" max="12548" width="8.28515625" style="311" customWidth="1"/>
    <col min="12549" max="12549" width="8.140625" style="311" customWidth="1"/>
    <col min="12550" max="12795" width="9.140625" style="311"/>
    <col min="12796" max="12796" width="10.7109375" style="311" customWidth="1"/>
    <col min="12797" max="12797" width="8.28515625" style="311" customWidth="1"/>
    <col min="12798" max="12798" width="8.42578125" style="311" customWidth="1"/>
    <col min="12799" max="12799" width="8.140625" style="311" customWidth="1"/>
    <col min="12800" max="12800" width="8.28515625" style="311" customWidth="1"/>
    <col min="12801" max="12801" width="9" style="311" customWidth="1"/>
    <col min="12802" max="12802" width="9.140625" style="311"/>
    <col min="12803" max="12803" width="8.140625" style="311" customWidth="1"/>
    <col min="12804" max="12804" width="8.28515625" style="311" customWidth="1"/>
    <col min="12805" max="12805" width="8.140625" style="311" customWidth="1"/>
    <col min="12806" max="13051" width="9.140625" style="311"/>
    <col min="13052" max="13052" width="10.7109375" style="311" customWidth="1"/>
    <col min="13053" max="13053" width="8.28515625" style="311" customWidth="1"/>
    <col min="13054" max="13054" width="8.42578125" style="311" customWidth="1"/>
    <col min="13055" max="13055" width="8.140625" style="311" customWidth="1"/>
    <col min="13056" max="13056" width="8.28515625" style="311" customWidth="1"/>
    <col min="13057" max="13057" width="9" style="311" customWidth="1"/>
    <col min="13058" max="13058" width="9.140625" style="311"/>
    <col min="13059" max="13059" width="8.140625" style="311" customWidth="1"/>
    <col min="13060" max="13060" width="8.28515625" style="311" customWidth="1"/>
    <col min="13061" max="13061" width="8.140625" style="311" customWidth="1"/>
    <col min="13062" max="13307" width="9.140625" style="311"/>
    <col min="13308" max="13308" width="10.7109375" style="311" customWidth="1"/>
    <col min="13309" max="13309" width="8.28515625" style="311" customWidth="1"/>
    <col min="13310" max="13310" width="8.42578125" style="311" customWidth="1"/>
    <col min="13311" max="13311" width="8.140625" style="311" customWidth="1"/>
    <col min="13312" max="13312" width="8.28515625" style="311" customWidth="1"/>
    <col min="13313" max="13313" width="9" style="311" customWidth="1"/>
    <col min="13314" max="13314" width="9.140625" style="311"/>
    <col min="13315" max="13315" width="8.140625" style="311" customWidth="1"/>
    <col min="13316" max="13316" width="8.28515625" style="311" customWidth="1"/>
    <col min="13317" max="13317" width="8.140625" style="311" customWidth="1"/>
    <col min="13318" max="13563" width="9.140625" style="311"/>
    <col min="13564" max="13564" width="10.7109375" style="311" customWidth="1"/>
    <col min="13565" max="13565" width="8.28515625" style="311" customWidth="1"/>
    <col min="13566" max="13566" width="8.42578125" style="311" customWidth="1"/>
    <col min="13567" max="13567" width="8.140625" style="311" customWidth="1"/>
    <col min="13568" max="13568" width="8.28515625" style="311" customWidth="1"/>
    <col min="13569" max="13569" width="9" style="311" customWidth="1"/>
    <col min="13570" max="13570" width="9.140625" style="311"/>
    <col min="13571" max="13571" width="8.140625" style="311" customWidth="1"/>
    <col min="13572" max="13572" width="8.28515625" style="311" customWidth="1"/>
    <col min="13573" max="13573" width="8.140625" style="311" customWidth="1"/>
    <col min="13574" max="13819" width="9.140625" style="311"/>
    <col min="13820" max="13820" width="10.7109375" style="311" customWidth="1"/>
    <col min="13821" max="13821" width="8.28515625" style="311" customWidth="1"/>
    <col min="13822" max="13822" width="8.42578125" style="311" customWidth="1"/>
    <col min="13823" max="13823" width="8.140625" style="311" customWidth="1"/>
    <col min="13824" max="13824" width="8.28515625" style="311" customWidth="1"/>
    <col min="13825" max="13825" width="9" style="311" customWidth="1"/>
    <col min="13826" max="13826" width="9.140625" style="311"/>
    <col min="13827" max="13827" width="8.140625" style="311" customWidth="1"/>
    <col min="13828" max="13828" width="8.28515625" style="311" customWidth="1"/>
    <col min="13829" max="13829" width="8.140625" style="311" customWidth="1"/>
    <col min="13830" max="14075" width="9.140625" style="311"/>
    <col min="14076" max="14076" width="10.7109375" style="311" customWidth="1"/>
    <col min="14077" max="14077" width="8.28515625" style="311" customWidth="1"/>
    <col min="14078" max="14078" width="8.42578125" style="311" customWidth="1"/>
    <col min="14079" max="14079" width="8.140625" style="311" customWidth="1"/>
    <col min="14080" max="14080" width="8.28515625" style="311" customWidth="1"/>
    <col min="14081" max="14081" width="9" style="311" customWidth="1"/>
    <col min="14082" max="14082" width="9.140625" style="311"/>
    <col min="14083" max="14083" width="8.140625" style="311" customWidth="1"/>
    <col min="14084" max="14084" width="8.28515625" style="311" customWidth="1"/>
    <col min="14085" max="14085" width="8.140625" style="311" customWidth="1"/>
    <col min="14086" max="14331" width="9.140625" style="311"/>
    <col min="14332" max="14332" width="10.7109375" style="311" customWidth="1"/>
    <col min="14333" max="14333" width="8.28515625" style="311" customWidth="1"/>
    <col min="14334" max="14334" width="8.42578125" style="311" customWidth="1"/>
    <col min="14335" max="14335" width="8.140625" style="311" customWidth="1"/>
    <col min="14336" max="14336" width="8.28515625" style="311" customWidth="1"/>
    <col min="14337" max="14337" width="9" style="311" customWidth="1"/>
    <col min="14338" max="14338" width="9.140625" style="311"/>
    <col min="14339" max="14339" width="8.140625" style="311" customWidth="1"/>
    <col min="14340" max="14340" width="8.28515625" style="311" customWidth="1"/>
    <col min="14341" max="14341" width="8.140625" style="311" customWidth="1"/>
    <col min="14342" max="14587" width="9.140625" style="311"/>
    <col min="14588" max="14588" width="10.7109375" style="311" customWidth="1"/>
    <col min="14589" max="14589" width="8.28515625" style="311" customWidth="1"/>
    <col min="14590" max="14590" width="8.42578125" style="311" customWidth="1"/>
    <col min="14591" max="14591" width="8.140625" style="311" customWidth="1"/>
    <col min="14592" max="14592" width="8.28515625" style="311" customWidth="1"/>
    <col min="14593" max="14593" width="9" style="311" customWidth="1"/>
    <col min="14594" max="14594" width="9.140625" style="311"/>
    <col min="14595" max="14595" width="8.140625" style="311" customWidth="1"/>
    <col min="14596" max="14596" width="8.28515625" style="311" customWidth="1"/>
    <col min="14597" max="14597" width="8.140625" style="311" customWidth="1"/>
    <col min="14598" max="14843" width="9.140625" style="311"/>
    <col min="14844" max="14844" width="10.7109375" style="311" customWidth="1"/>
    <col min="14845" max="14845" width="8.28515625" style="311" customWidth="1"/>
    <col min="14846" max="14846" width="8.42578125" style="311" customWidth="1"/>
    <col min="14847" max="14847" width="8.140625" style="311" customWidth="1"/>
    <col min="14848" max="14848" width="8.28515625" style="311" customWidth="1"/>
    <col min="14849" max="14849" width="9" style="311" customWidth="1"/>
    <col min="14850" max="14850" width="9.140625" style="311"/>
    <col min="14851" max="14851" width="8.140625" style="311" customWidth="1"/>
    <col min="14852" max="14852" width="8.28515625" style="311" customWidth="1"/>
    <col min="14853" max="14853" width="8.140625" style="311" customWidth="1"/>
    <col min="14854" max="15099" width="9.140625" style="311"/>
    <col min="15100" max="15100" width="10.7109375" style="311" customWidth="1"/>
    <col min="15101" max="15101" width="8.28515625" style="311" customWidth="1"/>
    <col min="15102" max="15102" width="8.42578125" style="311" customWidth="1"/>
    <col min="15103" max="15103" width="8.140625" style="311" customWidth="1"/>
    <col min="15104" max="15104" width="8.28515625" style="311" customWidth="1"/>
    <col min="15105" max="15105" width="9" style="311" customWidth="1"/>
    <col min="15106" max="15106" width="9.140625" style="311"/>
    <col min="15107" max="15107" width="8.140625" style="311" customWidth="1"/>
    <col min="15108" max="15108" width="8.28515625" style="311" customWidth="1"/>
    <col min="15109" max="15109" width="8.140625" style="311" customWidth="1"/>
    <col min="15110" max="15355" width="9.140625" style="311"/>
    <col min="15356" max="15356" width="10.7109375" style="311" customWidth="1"/>
    <col min="15357" max="15357" width="8.28515625" style="311" customWidth="1"/>
    <col min="15358" max="15358" width="8.42578125" style="311" customWidth="1"/>
    <col min="15359" max="15359" width="8.140625" style="311" customWidth="1"/>
    <col min="15360" max="15360" width="8.28515625" style="311" customWidth="1"/>
    <col min="15361" max="15361" width="9" style="311" customWidth="1"/>
    <col min="15362" max="15362" width="9.140625" style="311"/>
    <col min="15363" max="15363" width="8.140625" style="311" customWidth="1"/>
    <col min="15364" max="15364" width="8.28515625" style="311" customWidth="1"/>
    <col min="15365" max="15365" width="8.140625" style="311" customWidth="1"/>
    <col min="15366" max="15611" width="9.140625" style="311"/>
    <col min="15612" max="15612" width="10.7109375" style="311" customWidth="1"/>
    <col min="15613" max="15613" width="8.28515625" style="311" customWidth="1"/>
    <col min="15614" max="15614" width="8.42578125" style="311" customWidth="1"/>
    <col min="15615" max="15615" width="8.140625" style="311" customWidth="1"/>
    <col min="15616" max="15616" width="8.28515625" style="311" customWidth="1"/>
    <col min="15617" max="15617" width="9" style="311" customWidth="1"/>
    <col min="15618" max="15618" width="9.140625" style="311"/>
    <col min="15619" max="15619" width="8.140625" style="311" customWidth="1"/>
    <col min="15620" max="15620" width="8.28515625" style="311" customWidth="1"/>
    <col min="15621" max="15621" width="8.140625" style="311" customWidth="1"/>
    <col min="15622" max="15867" width="9.140625" style="311"/>
    <col min="15868" max="15868" width="10.7109375" style="311" customWidth="1"/>
    <col min="15869" max="15869" width="8.28515625" style="311" customWidth="1"/>
    <col min="15870" max="15870" width="8.42578125" style="311" customWidth="1"/>
    <col min="15871" max="15871" width="8.140625" style="311" customWidth="1"/>
    <col min="15872" max="15872" width="8.28515625" style="311" customWidth="1"/>
    <col min="15873" max="15873" width="9" style="311" customWidth="1"/>
    <col min="15874" max="15874" width="9.140625" style="311"/>
    <col min="15875" max="15875" width="8.140625" style="311" customWidth="1"/>
    <col min="15876" max="15876" width="8.28515625" style="311" customWidth="1"/>
    <col min="15877" max="15877" width="8.140625" style="311" customWidth="1"/>
    <col min="15878" max="16123" width="9.140625" style="311"/>
    <col min="16124" max="16124" width="10.7109375" style="311" customWidth="1"/>
    <col min="16125" max="16125" width="8.28515625" style="311" customWidth="1"/>
    <col min="16126" max="16126" width="8.42578125" style="311" customWidth="1"/>
    <col min="16127" max="16127" width="8.140625" style="311" customWidth="1"/>
    <col min="16128" max="16128" width="8.28515625" style="311" customWidth="1"/>
    <col min="16129" max="16129" width="9" style="311" customWidth="1"/>
    <col min="16130" max="16130" width="9.140625" style="311"/>
    <col min="16131" max="16131" width="8.140625" style="311" customWidth="1"/>
    <col min="16132" max="16132" width="8.28515625" style="311" customWidth="1"/>
    <col min="16133" max="16133" width="8.140625" style="311" customWidth="1"/>
    <col min="16134" max="16384" width="9.140625" style="311"/>
  </cols>
  <sheetData>
    <row r="2" spans="1:6" ht="18.75">
      <c r="A2" s="1379" t="s">
        <v>767</v>
      </c>
      <c r="B2" s="25"/>
      <c r="C2" s="25"/>
      <c r="D2" s="25"/>
    </row>
    <row r="3" spans="1:6" ht="18.75">
      <c r="A3" s="1379" t="s">
        <v>768</v>
      </c>
      <c r="B3" s="25"/>
      <c r="C3" s="25"/>
      <c r="D3" s="25"/>
    </row>
    <row r="4" spans="1:6">
      <c r="A4" s="411"/>
      <c r="B4" s="412"/>
      <c r="C4" s="412"/>
      <c r="D4" s="412"/>
      <c r="E4" s="412"/>
    </row>
    <row r="5" spans="1:6">
      <c r="A5" s="1380" t="s">
        <v>65</v>
      </c>
      <c r="B5" s="1381" t="s">
        <v>66</v>
      </c>
      <c r="C5" s="1381"/>
      <c r="D5" s="1381"/>
      <c r="E5" s="1381"/>
      <c r="F5" s="1381"/>
    </row>
    <row r="6" spans="1:6">
      <c r="A6" s="1382">
        <v>4.0999999999999996</v>
      </c>
      <c r="B6" s="278" t="s">
        <v>769</v>
      </c>
      <c r="C6" s="1383"/>
      <c r="D6" s="181"/>
      <c r="E6" s="1383"/>
      <c r="F6" s="181"/>
    </row>
    <row r="7" spans="1:6">
      <c r="A7" s="1382">
        <v>4.2</v>
      </c>
      <c r="B7" s="278" t="s">
        <v>770</v>
      </c>
      <c r="C7" s="1383"/>
      <c r="D7" s="181"/>
      <c r="E7" s="1383"/>
      <c r="F7" s="181"/>
    </row>
    <row r="8" spans="1:6">
      <c r="A8" s="1382">
        <v>4.3</v>
      </c>
      <c r="B8" s="278" t="s">
        <v>771</v>
      </c>
      <c r="C8" s="1383"/>
      <c r="D8" s="181"/>
      <c r="E8" s="1383"/>
      <c r="F8" s="181"/>
    </row>
    <row r="9" spans="1:6">
      <c r="A9" s="1382">
        <v>4.4000000000000004</v>
      </c>
      <c r="B9" s="278" t="s">
        <v>772</v>
      </c>
      <c r="C9" s="1383"/>
      <c r="D9" s="181"/>
      <c r="E9" s="1383"/>
      <c r="F9" s="181"/>
    </row>
    <row r="10" spans="1:6">
      <c r="A10" s="1382">
        <v>4.5</v>
      </c>
      <c r="B10" s="278" t="s">
        <v>773</v>
      </c>
      <c r="C10" s="1383"/>
      <c r="D10" s="181"/>
      <c r="E10" s="1383"/>
      <c r="F10" s="181"/>
    </row>
    <row r="11" spans="1:6">
      <c r="A11" s="1382">
        <v>4.5999999999999996</v>
      </c>
      <c r="B11" s="278" t="s">
        <v>774</v>
      </c>
      <c r="C11" s="1383"/>
      <c r="D11" s="181"/>
      <c r="E11" s="1383"/>
      <c r="F11" s="181"/>
    </row>
    <row r="12" spans="1:6">
      <c r="A12" s="1382">
        <v>4.7</v>
      </c>
      <c r="B12" s="278" t="s">
        <v>775</v>
      </c>
      <c r="C12" s="1383"/>
      <c r="D12" s="181"/>
      <c r="E12" s="1383"/>
      <c r="F12" s="181"/>
    </row>
    <row r="13" spans="1:6">
      <c r="A13" s="1382">
        <v>4.8</v>
      </c>
      <c r="B13" s="278" t="s">
        <v>776</v>
      </c>
      <c r="C13" s="1383"/>
      <c r="D13" s="181"/>
      <c r="E13" s="1383"/>
      <c r="F13" s="181"/>
    </row>
    <row r="14" spans="1:6">
      <c r="A14" s="1382">
        <v>4.9000000000000004</v>
      </c>
      <c r="B14" s="278" t="s">
        <v>777</v>
      </c>
      <c r="C14" s="1383"/>
      <c r="D14" s="181"/>
      <c r="E14" s="1383"/>
      <c r="F14" s="181"/>
    </row>
    <row r="15" spans="1:6">
      <c r="A15" s="1382">
        <v>4.0999999999999996</v>
      </c>
      <c r="B15" s="278" t="s">
        <v>778</v>
      </c>
      <c r="C15" s="1383"/>
      <c r="D15" s="181"/>
      <c r="E15" s="1383"/>
      <c r="F15" s="181"/>
    </row>
    <row r="16" spans="1:6">
      <c r="A16" s="1382">
        <v>4.1100000000000003</v>
      </c>
      <c r="B16" s="278" t="s">
        <v>779</v>
      </c>
      <c r="C16" s="1383"/>
      <c r="D16" s="181"/>
      <c r="E16" s="1383"/>
      <c r="F16" s="181"/>
    </row>
    <row r="17" spans="1:9">
      <c r="A17" s="1382">
        <v>4.12</v>
      </c>
      <c r="B17" s="278" t="s">
        <v>780</v>
      </c>
      <c r="C17" s="1383"/>
      <c r="D17" s="181"/>
      <c r="E17" s="1383"/>
      <c r="F17" s="181"/>
    </row>
    <row r="18" spans="1:9">
      <c r="A18" s="1382">
        <v>4.13</v>
      </c>
      <c r="B18" s="278" t="s">
        <v>781</v>
      </c>
      <c r="C18" s="1383"/>
      <c r="D18" s="181"/>
      <c r="E18" s="1383"/>
      <c r="F18" s="181"/>
    </row>
    <row r="19" spans="1:9">
      <c r="A19" s="1382">
        <v>4.1399999999999997</v>
      </c>
      <c r="B19" s="1384" t="s">
        <v>782</v>
      </c>
      <c r="C19" s="1383"/>
      <c r="D19" s="181"/>
      <c r="E19" s="1383"/>
      <c r="F19" s="181"/>
    </row>
    <row r="20" spans="1:9">
      <c r="A20" s="1385">
        <v>4.1500000000000004</v>
      </c>
      <c r="B20" s="1386" t="s">
        <v>783</v>
      </c>
      <c r="C20" s="1387"/>
      <c r="D20" s="253"/>
      <c r="E20" s="1387"/>
      <c r="F20" s="253"/>
    </row>
    <row r="21" spans="1:9">
      <c r="A21" s="311"/>
      <c r="B21" s="311"/>
      <c r="E21" s="311"/>
      <c r="F21" s="311"/>
    </row>
    <row r="22" spans="1:9" s="1389" customFormat="1">
      <c r="A22" s="1388" t="s">
        <v>784</v>
      </c>
      <c r="B22" s="238"/>
      <c r="C22" s="31"/>
      <c r="D22" s="31"/>
      <c r="E22" s="31"/>
      <c r="F22" s="1351"/>
    </row>
    <row r="23" spans="1:9">
      <c r="A23" s="1390" t="s">
        <v>667</v>
      </c>
      <c r="B23" s="238"/>
      <c r="C23" s="31"/>
      <c r="D23" s="31"/>
      <c r="F23" s="1351"/>
    </row>
    <row r="24" spans="1:9" ht="38.25">
      <c r="A24" s="1391" t="s">
        <v>69</v>
      </c>
      <c r="B24" s="1392" t="s">
        <v>785</v>
      </c>
      <c r="C24" s="1392" t="s">
        <v>786</v>
      </c>
      <c r="D24" s="1392" t="s">
        <v>787</v>
      </c>
      <c r="E24" s="1393" t="s">
        <v>788</v>
      </c>
      <c r="F24" s="1394"/>
      <c r="G24" s="1395"/>
      <c r="H24" s="1395"/>
      <c r="I24" s="1395"/>
    </row>
    <row r="25" spans="1:9">
      <c r="A25" s="1396" t="s">
        <v>789</v>
      </c>
      <c r="B25" s="1397" t="s">
        <v>790</v>
      </c>
      <c r="C25" s="1398">
        <v>13.5</v>
      </c>
      <c r="D25" s="25" t="s">
        <v>790</v>
      </c>
      <c r="E25" s="1399">
        <v>0</v>
      </c>
      <c r="F25" s="1394"/>
      <c r="G25" s="1395"/>
      <c r="H25" s="1395"/>
      <c r="I25" s="1395"/>
    </row>
    <row r="26" spans="1:9">
      <c r="A26" s="1396" t="s">
        <v>791</v>
      </c>
      <c r="B26" s="1397" t="s">
        <v>790</v>
      </c>
      <c r="C26" s="1400">
        <v>15.571428571428571</v>
      </c>
      <c r="D26" s="25" t="s">
        <v>790</v>
      </c>
      <c r="E26" s="1366">
        <v>0</v>
      </c>
      <c r="F26" s="1394"/>
      <c r="G26" s="1395"/>
      <c r="H26" s="1395"/>
      <c r="I26" s="1395"/>
    </row>
    <row r="27" spans="1:9">
      <c r="A27" s="1396" t="s">
        <v>792</v>
      </c>
      <c r="B27" s="1397" t="s">
        <v>790</v>
      </c>
      <c r="C27" s="1400">
        <v>14.789473684210526</v>
      </c>
      <c r="D27" s="25" t="s">
        <v>790</v>
      </c>
      <c r="E27" s="1366">
        <v>0</v>
      </c>
      <c r="F27" s="1394"/>
      <c r="G27" s="1395"/>
      <c r="H27" s="1395"/>
      <c r="I27" s="1395"/>
    </row>
    <row r="28" spans="1:9">
      <c r="A28" s="1396" t="s">
        <v>793</v>
      </c>
      <c r="B28" s="1397" t="s">
        <v>790</v>
      </c>
      <c r="C28" s="1400">
        <v>16.241379310344829</v>
      </c>
      <c r="D28" s="25" t="s">
        <v>790</v>
      </c>
      <c r="E28" s="1366">
        <v>0</v>
      </c>
      <c r="F28" s="1394"/>
      <c r="G28" s="1395"/>
      <c r="H28" s="1395"/>
      <c r="I28" s="1395"/>
    </row>
    <row r="29" spans="1:9">
      <c r="A29" s="1396" t="s">
        <v>794</v>
      </c>
      <c r="B29" s="1397" t="s">
        <v>790</v>
      </c>
      <c r="C29" s="1400">
        <v>16.793103448275861</v>
      </c>
      <c r="D29" s="25" t="s">
        <v>790</v>
      </c>
      <c r="E29" s="1366">
        <v>0</v>
      </c>
      <c r="F29" s="1394"/>
      <c r="G29" s="1395"/>
      <c r="H29" s="1395"/>
      <c r="I29" s="1395"/>
    </row>
    <row r="30" spans="1:9">
      <c r="A30" s="1396" t="s">
        <v>795</v>
      </c>
      <c r="B30" s="1397" t="s">
        <v>790</v>
      </c>
      <c r="C30" s="1400">
        <v>16</v>
      </c>
      <c r="D30" s="25" t="s">
        <v>790</v>
      </c>
      <c r="E30" s="1366">
        <v>0</v>
      </c>
      <c r="F30" s="1394"/>
      <c r="G30" s="1395"/>
      <c r="H30" s="1395"/>
      <c r="I30" s="1395"/>
    </row>
    <row r="31" spans="1:9">
      <c r="A31" s="1396" t="s">
        <v>796</v>
      </c>
      <c r="B31" s="1397" t="s">
        <v>790</v>
      </c>
      <c r="C31" s="1400">
        <v>17.434782608695652</v>
      </c>
      <c r="D31" s="25" t="s">
        <v>790</v>
      </c>
      <c r="E31" s="1366">
        <v>0</v>
      </c>
      <c r="F31" s="1394"/>
      <c r="G31" s="1395"/>
      <c r="H31" s="1395"/>
      <c r="I31" s="1395"/>
    </row>
    <row r="32" spans="1:9">
      <c r="A32" s="1396" t="s">
        <v>797</v>
      </c>
      <c r="B32" s="1397" t="s">
        <v>790</v>
      </c>
      <c r="C32" s="1400">
        <v>28.870129870129869</v>
      </c>
      <c r="D32" s="25" t="s">
        <v>790</v>
      </c>
      <c r="E32" s="1366">
        <v>0</v>
      </c>
      <c r="F32" s="1394"/>
      <c r="G32" s="1395"/>
      <c r="H32" s="1395"/>
      <c r="I32" s="1395"/>
    </row>
    <row r="33" spans="1:6">
      <c r="A33" s="1396" t="s">
        <v>798</v>
      </c>
      <c r="B33" s="1397" t="s">
        <v>790</v>
      </c>
      <c r="C33" s="1400">
        <v>19.79032258064516</v>
      </c>
      <c r="D33" s="25" t="s">
        <v>790</v>
      </c>
      <c r="E33" s="1366">
        <v>0</v>
      </c>
    </row>
    <row r="34" spans="1:6">
      <c r="A34" s="1396" t="s">
        <v>799</v>
      </c>
      <c r="B34" s="1397" t="s">
        <v>790</v>
      </c>
      <c r="C34" s="1401">
        <v>19.399999999999999</v>
      </c>
      <c r="D34" s="25" t="s">
        <v>790</v>
      </c>
      <c r="E34" s="1366">
        <v>0</v>
      </c>
    </row>
    <row r="35" spans="1:6">
      <c r="A35" s="1396" t="s">
        <v>800</v>
      </c>
      <c r="B35" s="1397" t="s">
        <v>790</v>
      </c>
      <c r="C35" s="1400">
        <v>19.612756264236904</v>
      </c>
      <c r="D35" s="25" t="s">
        <v>790</v>
      </c>
      <c r="E35" s="1366">
        <v>0</v>
      </c>
    </row>
    <row r="36" spans="1:6">
      <c r="A36" s="1396" t="s">
        <v>801</v>
      </c>
      <c r="B36" s="1397" t="s">
        <v>790</v>
      </c>
      <c r="C36" s="1400">
        <v>18.345360824742269</v>
      </c>
      <c r="D36" s="25" t="s">
        <v>790</v>
      </c>
      <c r="E36" s="1366">
        <v>0</v>
      </c>
    </row>
    <row r="37" spans="1:6">
      <c r="A37" s="1396" t="s">
        <v>802</v>
      </c>
      <c r="B37" s="1397" t="s">
        <v>790</v>
      </c>
      <c r="C37" s="1400">
        <v>17.504151838671412</v>
      </c>
      <c r="D37" s="25" t="s">
        <v>790</v>
      </c>
      <c r="E37" s="1366">
        <v>5.3266467877473573</v>
      </c>
    </row>
    <row r="38" spans="1:6">
      <c r="A38" s="1396" t="s">
        <v>803</v>
      </c>
      <c r="B38" s="1402">
        <v>23.461436170212767</v>
      </c>
      <c r="C38" s="1400">
        <v>18.729299363057326</v>
      </c>
      <c r="D38" s="1400">
        <v>1.2526595744680851</v>
      </c>
      <c r="E38" s="1366">
        <v>10.41206144079805</v>
      </c>
      <c r="F38" s="311"/>
    </row>
    <row r="39" spans="1:6">
      <c r="A39" s="1396" t="s">
        <v>804</v>
      </c>
      <c r="B39" s="1402" t="s">
        <v>805</v>
      </c>
      <c r="C39" s="1400">
        <v>17.066614420062695</v>
      </c>
      <c r="D39" s="1403" t="s">
        <v>805</v>
      </c>
      <c r="E39" s="1366">
        <v>11.383569821371172</v>
      </c>
      <c r="F39" s="311"/>
    </row>
    <row r="40" spans="1:6">
      <c r="A40" s="1396" t="s">
        <v>806</v>
      </c>
      <c r="B40" s="1402">
        <v>27.265968586387434</v>
      </c>
      <c r="C40" s="1400">
        <v>15.686144578313254</v>
      </c>
      <c r="D40" s="1400">
        <v>1.7382198952879582</v>
      </c>
      <c r="E40" s="1366">
        <v>12.719382464764392</v>
      </c>
      <c r="F40" s="311"/>
    </row>
    <row r="41" spans="1:6">
      <c r="A41" s="1396" t="s">
        <v>807</v>
      </c>
      <c r="B41" s="1402">
        <v>26.751951431049438</v>
      </c>
      <c r="C41" s="1400">
        <v>11.754954268292684</v>
      </c>
      <c r="D41" s="1400">
        <v>2.2758022549869903</v>
      </c>
      <c r="E41" s="1366">
        <v>13.905008915545469</v>
      </c>
      <c r="F41" s="311"/>
    </row>
    <row r="42" spans="1:6">
      <c r="A42" s="1396" t="s">
        <v>808</v>
      </c>
      <c r="B42" s="1402">
        <v>26.473183584280356</v>
      </c>
      <c r="C42" s="1400">
        <v>15.250928571009037</v>
      </c>
      <c r="D42" s="1400">
        <v>1.7358407693682372</v>
      </c>
      <c r="E42" s="1366">
        <v>13.820186432778986</v>
      </c>
      <c r="F42" s="311"/>
    </row>
    <row r="43" spans="1:6">
      <c r="A43" s="1396" t="s">
        <v>809</v>
      </c>
      <c r="B43" s="1402">
        <v>27.282284563296034</v>
      </c>
      <c r="C43" s="1400">
        <v>15.265200883749381</v>
      </c>
      <c r="D43" s="1400">
        <v>1.787220801813324</v>
      </c>
      <c r="E43" s="1366">
        <v>14.552819819070534</v>
      </c>
      <c r="F43" s="311"/>
    </row>
    <row r="44" spans="1:6">
      <c r="A44" s="1396" t="s">
        <v>810</v>
      </c>
      <c r="B44" s="1402">
        <v>27.804717378715058</v>
      </c>
      <c r="C44" s="1400">
        <v>15.333349959986553</v>
      </c>
      <c r="D44" s="1400">
        <v>1.8133491670948234</v>
      </c>
      <c r="E44" s="1366">
        <v>16.241456337815986</v>
      </c>
      <c r="F44" s="311"/>
    </row>
    <row r="45" spans="1:6">
      <c r="A45" s="1396" t="s">
        <v>811</v>
      </c>
      <c r="B45" s="1402">
        <v>25.223584905660378</v>
      </c>
      <c r="C45" s="1400">
        <v>15.050379960596679</v>
      </c>
      <c r="D45" s="1400">
        <v>1.6759433962264152</v>
      </c>
      <c r="E45" s="1366">
        <v>20.166810038523394</v>
      </c>
      <c r="F45" s="311"/>
    </row>
    <row r="46" spans="1:6">
      <c r="A46" s="1396" t="s">
        <v>812</v>
      </c>
      <c r="B46" s="1402">
        <v>25.675521046178996</v>
      </c>
      <c r="C46" s="1400">
        <v>15.102884615384616</v>
      </c>
      <c r="D46" s="1400">
        <v>1.7000408663669799</v>
      </c>
      <c r="E46" s="1366">
        <v>21.000190997644363</v>
      </c>
      <c r="F46" s="311"/>
    </row>
    <row r="47" spans="1:6">
      <c r="A47" s="1396" t="s">
        <v>813</v>
      </c>
      <c r="B47" s="1402">
        <v>11.493657008613939</v>
      </c>
      <c r="C47" s="1400">
        <v>15.449894736842106</v>
      </c>
      <c r="D47" s="1400">
        <v>0.74393108848864531</v>
      </c>
      <c r="E47" s="1366">
        <v>24.284955101039692</v>
      </c>
      <c r="F47" s="311"/>
    </row>
    <row r="48" spans="1:6">
      <c r="A48" s="1396" t="s">
        <v>814</v>
      </c>
      <c r="B48" s="1402">
        <v>25.150841536995873</v>
      </c>
      <c r="C48" s="1400">
        <v>15.511163337250293</v>
      </c>
      <c r="D48" s="1400">
        <v>1.6214671324229915</v>
      </c>
      <c r="E48" s="1366">
        <v>24.731060606060606</v>
      </c>
      <c r="F48" s="311"/>
    </row>
    <row r="49" spans="1:5" s="311" customFormat="1">
      <c r="A49" s="1396" t="s">
        <v>815</v>
      </c>
      <c r="B49" s="1402">
        <v>25.643835616438356</v>
      </c>
      <c r="C49" s="1400">
        <v>15.631149028861863</v>
      </c>
      <c r="D49" s="1400">
        <v>1.6405598570577724</v>
      </c>
      <c r="E49" s="1366">
        <v>24.077945001858044</v>
      </c>
    </row>
    <row r="50" spans="1:5" s="311" customFormat="1">
      <c r="A50" s="1396" t="s">
        <v>816</v>
      </c>
      <c r="B50" s="1402">
        <v>25.539434724091521</v>
      </c>
      <c r="C50" s="1400">
        <v>16.443500866551126</v>
      </c>
      <c r="D50" s="1400">
        <v>1.5531628532974429</v>
      </c>
      <c r="E50" s="1366">
        <v>24.328882049768652</v>
      </c>
    </row>
    <row r="51" spans="1:5" s="311" customFormat="1">
      <c r="A51" s="1396" t="s">
        <v>817</v>
      </c>
      <c r="B51" s="1402">
        <v>25.484512717199699</v>
      </c>
      <c r="C51" s="1400">
        <v>15.822232645403377</v>
      </c>
      <c r="D51" s="1400">
        <v>1.6106774112314279</v>
      </c>
      <c r="E51" s="1366">
        <v>22.540736568543167</v>
      </c>
    </row>
    <row r="52" spans="1:5" s="311" customFormat="1">
      <c r="A52" s="1396" t="s">
        <v>818</v>
      </c>
      <c r="B52" s="1402">
        <v>25.224926085967706</v>
      </c>
      <c r="C52" s="1400">
        <v>15.876610363584312</v>
      </c>
      <c r="D52" s="1400">
        <v>1.5888105526495337</v>
      </c>
      <c r="E52" s="1366">
        <v>23.280199073155778</v>
      </c>
    </row>
    <row r="53" spans="1:5" s="311" customFormat="1">
      <c r="A53" s="1396" t="s">
        <v>819</v>
      </c>
      <c r="B53" s="1402">
        <v>24.933292781832929</v>
      </c>
      <c r="C53" s="1400">
        <v>15.922698433251327</v>
      </c>
      <c r="D53" s="1400">
        <v>1.5658961881589619</v>
      </c>
      <c r="E53" s="1366">
        <v>25.09778728318059</v>
      </c>
    </row>
    <row r="54" spans="1:5" s="311" customFormat="1">
      <c r="A54" s="1396" t="s">
        <v>820</v>
      </c>
      <c r="B54" s="1402">
        <v>25.074515648286141</v>
      </c>
      <c r="C54" s="1400">
        <v>15.593141797961074</v>
      </c>
      <c r="D54" s="1400">
        <v>1.6080476900149032</v>
      </c>
      <c r="E54" s="1366">
        <v>25.67979197622585</v>
      </c>
    </row>
    <row r="55" spans="1:5" s="311" customFormat="1">
      <c r="A55" s="1396" t="s">
        <v>821</v>
      </c>
      <c r="B55" s="1402">
        <v>25.149612105901308</v>
      </c>
      <c r="C55" s="1400">
        <v>15.349140517497075</v>
      </c>
      <c r="D55" s="1400">
        <v>1.6385029557343813</v>
      </c>
      <c r="E55" s="1366">
        <v>26.732045704187936</v>
      </c>
    </row>
    <row r="56" spans="1:5" s="311" customFormat="1">
      <c r="A56" s="1396" t="s">
        <v>822</v>
      </c>
      <c r="B56" s="1402">
        <v>24.63104073890813</v>
      </c>
      <c r="C56" s="1400">
        <v>15.241681975913451</v>
      </c>
      <c r="D56" s="1400">
        <v>1.6160316674913409</v>
      </c>
      <c r="E56" s="1366">
        <v>27.473918225769729</v>
      </c>
    </row>
    <row r="57" spans="1:5" s="311" customFormat="1">
      <c r="A57" s="1396" t="s">
        <v>823</v>
      </c>
      <c r="B57" s="1402">
        <v>23.975554205891285</v>
      </c>
      <c r="C57" s="1400">
        <v>14.654570765661253</v>
      </c>
      <c r="D57" s="1400">
        <v>1.6360461585180686</v>
      </c>
      <c r="E57" s="1366">
        <v>29.523188286479673</v>
      </c>
    </row>
    <row r="58" spans="1:5" s="311" customFormat="1">
      <c r="A58" s="1396" t="s">
        <v>824</v>
      </c>
      <c r="B58" s="1402">
        <v>23.892852026930239</v>
      </c>
      <c r="C58" s="1400">
        <v>14.559706703910615</v>
      </c>
      <c r="D58" s="1400">
        <v>1.641025641025641</v>
      </c>
      <c r="E58" s="1366">
        <v>30.822082064318089</v>
      </c>
    </row>
    <row r="59" spans="1:5" s="311" customFormat="1">
      <c r="A59" s="1396" t="s">
        <v>825</v>
      </c>
      <c r="B59" s="1402">
        <v>23.885725688439535</v>
      </c>
      <c r="C59" s="1400">
        <v>14.585621445978878</v>
      </c>
      <c r="D59" s="1400">
        <v>1.6376213915125715</v>
      </c>
      <c r="E59" s="1366">
        <v>32.49697854067692</v>
      </c>
    </row>
    <row r="60" spans="1:5" s="311" customFormat="1">
      <c r="A60" s="1396" t="s">
        <v>826</v>
      </c>
      <c r="B60" s="1402">
        <v>23.516792235985186</v>
      </c>
      <c r="C60" s="1400">
        <v>14.317033351473217</v>
      </c>
      <c r="D60" s="1400">
        <v>1.6425743838590219</v>
      </c>
      <c r="E60" s="1366">
        <v>32.407145960034747</v>
      </c>
    </row>
    <row r="61" spans="1:5" s="311" customFormat="1">
      <c r="A61" s="1396" t="s">
        <v>827</v>
      </c>
      <c r="B61" s="1402">
        <v>22.667379679144386</v>
      </c>
      <c r="C61" s="1400">
        <v>13.828186167899087</v>
      </c>
      <c r="D61" s="1400">
        <v>1.6392156862745098</v>
      </c>
      <c r="E61" s="1366">
        <v>33.428748178205566</v>
      </c>
    </row>
    <row r="62" spans="1:5" s="311" customFormat="1">
      <c r="A62" s="1396" t="s">
        <v>828</v>
      </c>
      <c r="B62" s="1402">
        <v>22.674540682414698</v>
      </c>
      <c r="C62" s="1400">
        <v>13.761133042454464</v>
      </c>
      <c r="D62" s="1400">
        <v>1.6477233824032866</v>
      </c>
      <c r="E62" s="1366">
        <v>34.173137994031109</v>
      </c>
    </row>
    <row r="63" spans="1:5" s="311" customFormat="1">
      <c r="A63" s="1396" t="s">
        <v>829</v>
      </c>
      <c r="B63" s="1402">
        <v>22.745635093845483</v>
      </c>
      <c r="C63" s="1400">
        <v>13.853582347467766</v>
      </c>
      <c r="D63" s="1400">
        <v>1.6418594500218244</v>
      </c>
      <c r="E63" s="1366">
        <v>35.351490349787227</v>
      </c>
    </row>
    <row r="64" spans="1:5" s="311" customFormat="1">
      <c r="A64" s="1396" t="s">
        <v>830</v>
      </c>
      <c r="B64" s="1402">
        <v>22.640191288075684</v>
      </c>
      <c r="C64" s="1400">
        <v>14.333969591259132</v>
      </c>
      <c r="D64" s="1400">
        <v>1.5794781162282983</v>
      </c>
      <c r="E64" s="1366">
        <v>35.999375505106165</v>
      </c>
    </row>
    <row r="65" spans="1:18">
      <c r="A65" s="1396" t="s">
        <v>831</v>
      </c>
      <c r="B65" s="1402">
        <v>22.772186642268984</v>
      </c>
      <c r="C65" s="1400">
        <v>14.165296572657139</v>
      </c>
      <c r="D65" s="1400">
        <v>1.607603944291959</v>
      </c>
      <c r="E65" s="1366">
        <v>36.591670014731484</v>
      </c>
      <c r="F65" s="311"/>
    </row>
    <row r="66" spans="1:18">
      <c r="A66" s="1396" t="s">
        <v>832</v>
      </c>
      <c r="B66" s="1402">
        <v>22.85930151105774</v>
      </c>
      <c r="C66" s="1400">
        <v>14.506445672191528</v>
      </c>
      <c r="D66" s="1400">
        <v>1.5758030621435004</v>
      </c>
      <c r="E66" s="1366">
        <v>39.442199682182519</v>
      </c>
      <c r="F66" s="311"/>
    </row>
    <row r="67" spans="1:18">
      <c r="A67" s="1396" t="s">
        <v>833</v>
      </c>
      <c r="B67" s="1402">
        <v>22.476052809097041</v>
      </c>
      <c r="C67" s="1400">
        <v>14.371433852979235</v>
      </c>
      <c r="D67" s="1400">
        <v>1.5639394815457262</v>
      </c>
      <c r="E67" s="1366">
        <v>41.017604637402783</v>
      </c>
      <c r="F67" s="311"/>
    </row>
    <row r="68" spans="1:18">
      <c r="A68" s="1396" t="s">
        <v>834</v>
      </c>
      <c r="B68" s="1402">
        <v>22.403508771929825</v>
      </c>
      <c r="C68" s="1400">
        <v>14.151940895052382</v>
      </c>
      <c r="D68" s="1400">
        <v>1.5830696960981689</v>
      </c>
      <c r="E68" s="1366">
        <v>43.122328202626548</v>
      </c>
      <c r="F68" s="311"/>
    </row>
    <row r="69" spans="1:18">
      <c r="A69" s="1396" t="s">
        <v>835</v>
      </c>
      <c r="B69" s="1402">
        <v>22.360272820704477</v>
      </c>
      <c r="C69" s="1400">
        <v>13.992165575304023</v>
      </c>
      <c r="D69" s="1400">
        <v>1.5980566196393535</v>
      </c>
      <c r="E69" s="1366">
        <v>45.767209032182585</v>
      </c>
      <c r="F69" s="311"/>
    </row>
    <row r="70" spans="1:18">
      <c r="A70" s="1396" t="s">
        <v>836</v>
      </c>
      <c r="B70" s="1402">
        <v>22.14945268361582</v>
      </c>
      <c r="C70" s="1400">
        <v>13.408988884138521</v>
      </c>
      <c r="D70" s="1400">
        <v>1.6518361581920904</v>
      </c>
      <c r="E70" s="1366">
        <v>49.32983671370895</v>
      </c>
    </row>
    <row r="71" spans="1:18">
      <c r="A71" s="1396" t="s">
        <v>837</v>
      </c>
      <c r="B71" s="1402">
        <v>22.234196891191711</v>
      </c>
      <c r="C71" s="1400">
        <v>13.546167201557321</v>
      </c>
      <c r="D71" s="1400">
        <v>1.6413644214162348</v>
      </c>
      <c r="E71" s="1366">
        <v>51.167893984588616</v>
      </c>
    </row>
    <row r="72" spans="1:18">
      <c r="A72" s="1396" t="s">
        <v>838</v>
      </c>
      <c r="B72" s="1402">
        <v>22.133053101140945</v>
      </c>
      <c r="C72" s="1400">
        <v>13.293744847485574</v>
      </c>
      <c r="D72" s="1400">
        <v>1.6649223642446598</v>
      </c>
      <c r="E72" s="1366">
        <v>53.502839092265653</v>
      </c>
    </row>
    <row r="73" spans="1:18">
      <c r="A73" s="1396" t="s">
        <v>839</v>
      </c>
      <c r="B73" s="1404">
        <v>23.5</v>
      </c>
      <c r="C73" s="1400">
        <v>13.625080290528189</v>
      </c>
      <c r="D73" s="1400">
        <v>1.4718202312559086</v>
      </c>
      <c r="E73" s="1366">
        <v>57.184923012206355</v>
      </c>
    </row>
    <row r="74" spans="1:18">
      <c r="A74" s="1396" t="s">
        <v>840</v>
      </c>
      <c r="B74" s="1405">
        <v>24.2</v>
      </c>
      <c r="C74" s="1406">
        <v>14.309444335362262</v>
      </c>
      <c r="D74" s="1406">
        <v>1.6558562952125497</v>
      </c>
      <c r="E74" s="1407">
        <v>56.608304289360298</v>
      </c>
    </row>
    <row r="75" spans="1:18">
      <c r="A75" s="455" t="s">
        <v>395</v>
      </c>
      <c r="I75" s="1"/>
      <c r="J75" s="1"/>
      <c r="K75" s="1"/>
      <c r="L75" s="1"/>
      <c r="M75" s="1"/>
      <c r="N75" s="1"/>
      <c r="O75" s="1"/>
      <c r="P75" s="1"/>
      <c r="Q75" s="1"/>
      <c r="R75" s="1"/>
    </row>
    <row r="76" spans="1:18">
      <c r="B76" s="1408"/>
      <c r="C76" s="28"/>
      <c r="D76" s="28"/>
      <c r="E76" s="32"/>
      <c r="I76" s="1"/>
      <c r="J76" s="1"/>
      <c r="K76" s="1"/>
      <c r="L76" s="1"/>
      <c r="M76" s="1"/>
      <c r="N76" s="1"/>
      <c r="O76" s="1"/>
      <c r="P76" s="1"/>
      <c r="Q76" s="1"/>
      <c r="R76" s="1"/>
    </row>
    <row r="77" spans="1:18">
      <c r="A77" s="1351" t="s">
        <v>841</v>
      </c>
      <c r="B77" s="238"/>
      <c r="C77" s="31"/>
      <c r="E77" s="1351"/>
      <c r="F77" s="1351"/>
      <c r="I77" s="1"/>
      <c r="J77" s="1"/>
      <c r="K77" s="1"/>
      <c r="L77" s="1"/>
      <c r="M77" s="1"/>
      <c r="N77" s="1"/>
      <c r="O77" s="1"/>
      <c r="P77" s="1"/>
      <c r="Q77" s="1"/>
      <c r="R77" s="1"/>
    </row>
    <row r="78" spans="1:18">
      <c r="A78" s="35" t="s">
        <v>667</v>
      </c>
      <c r="B78" s="1409"/>
      <c r="I78" s="1"/>
      <c r="J78" s="1"/>
      <c r="K78" s="1"/>
      <c r="L78" s="1"/>
      <c r="M78" s="1"/>
      <c r="N78" s="1"/>
      <c r="O78" s="1"/>
      <c r="P78" s="1"/>
      <c r="Q78" s="1"/>
      <c r="R78" s="1"/>
    </row>
    <row r="79" spans="1:18">
      <c r="A79" s="1391" t="s">
        <v>69</v>
      </c>
      <c r="B79" s="1392" t="s">
        <v>842</v>
      </c>
      <c r="C79" s="1392" t="s">
        <v>843</v>
      </c>
      <c r="D79" s="1393" t="s">
        <v>844</v>
      </c>
      <c r="E79" s="1394"/>
      <c r="I79" s="1410"/>
      <c r="J79" s="1"/>
      <c r="K79" s="1"/>
      <c r="L79" s="1"/>
      <c r="M79" s="1411"/>
      <c r="N79" s="1412"/>
      <c r="O79" s="1365"/>
      <c r="P79" s="1"/>
      <c r="Q79" s="1"/>
      <c r="R79" s="4"/>
    </row>
    <row r="80" spans="1:18">
      <c r="A80" s="1396" t="s">
        <v>789</v>
      </c>
      <c r="B80" s="1253">
        <v>3</v>
      </c>
      <c r="C80" s="311">
        <v>3</v>
      </c>
      <c r="D80" s="1366">
        <v>0</v>
      </c>
      <c r="E80" s="1394"/>
      <c r="I80" s="1410"/>
      <c r="J80" s="1"/>
      <c r="K80" s="1"/>
      <c r="L80" s="1"/>
      <c r="M80" s="1413"/>
      <c r="N80" s="22"/>
      <c r="O80" s="1414"/>
      <c r="P80" s="1"/>
      <c r="Q80" s="1"/>
      <c r="R80" s="4"/>
    </row>
    <row r="81" spans="1:18">
      <c r="A81" s="1396" t="s">
        <v>791</v>
      </c>
      <c r="B81" s="1253">
        <v>3</v>
      </c>
      <c r="C81" s="311">
        <v>3</v>
      </c>
      <c r="D81" s="1366">
        <v>0</v>
      </c>
      <c r="E81" s="1394"/>
      <c r="I81" s="1"/>
      <c r="J81" s="1"/>
      <c r="K81" s="1"/>
      <c r="L81" s="1"/>
      <c r="M81" s="1411"/>
      <c r="N81" s="4"/>
      <c r="O81" s="1365"/>
      <c r="P81" s="1"/>
      <c r="Q81" s="1"/>
      <c r="R81" s="4"/>
    </row>
    <row r="82" spans="1:18">
      <c r="A82" s="1396" t="s">
        <v>792</v>
      </c>
      <c r="B82" s="1253">
        <v>3</v>
      </c>
      <c r="C82" s="311">
        <v>3</v>
      </c>
      <c r="D82" s="1366">
        <v>0</v>
      </c>
      <c r="E82" s="1394"/>
      <c r="I82" s="1"/>
      <c r="J82" s="1"/>
      <c r="K82" s="1"/>
      <c r="L82" s="1"/>
      <c r="M82" s="1411"/>
      <c r="N82" s="4"/>
      <c r="O82" s="1365"/>
      <c r="P82" s="1"/>
      <c r="Q82" s="1"/>
      <c r="R82" s="4"/>
    </row>
    <row r="83" spans="1:18">
      <c r="A83" s="1396" t="s">
        <v>793</v>
      </c>
      <c r="B83" s="1253">
        <v>5</v>
      </c>
      <c r="C83" s="311">
        <v>5</v>
      </c>
      <c r="D83" s="1366">
        <v>0</v>
      </c>
      <c r="E83" s="1394"/>
      <c r="I83" s="1415"/>
      <c r="J83" s="1"/>
      <c r="K83" s="1"/>
      <c r="L83" s="1"/>
      <c r="M83" s="1413"/>
      <c r="N83" s="4"/>
      <c r="O83" s="1365"/>
      <c r="P83" s="1"/>
      <c r="Q83" s="1"/>
      <c r="R83" s="4"/>
    </row>
    <row r="84" spans="1:18">
      <c r="A84" s="1396" t="s">
        <v>794</v>
      </c>
      <c r="B84" s="1253">
        <v>5</v>
      </c>
      <c r="C84" s="311">
        <v>5</v>
      </c>
      <c r="D84" s="1366">
        <v>0</v>
      </c>
      <c r="E84" s="1394"/>
      <c r="I84" s="1415"/>
      <c r="J84" s="1"/>
      <c r="K84" s="1"/>
      <c r="L84" s="1"/>
      <c r="M84" s="1413"/>
      <c r="N84" s="4"/>
      <c r="O84" s="4"/>
      <c r="P84" s="1"/>
      <c r="Q84" s="1"/>
      <c r="R84" s="4"/>
    </row>
    <row r="85" spans="1:18">
      <c r="A85" s="1396" t="s">
        <v>795</v>
      </c>
      <c r="B85" s="1253">
        <v>5</v>
      </c>
      <c r="C85" s="311">
        <v>5</v>
      </c>
      <c r="D85" s="1366">
        <v>0</v>
      </c>
      <c r="E85" s="1394"/>
      <c r="I85" s="1415"/>
      <c r="J85" s="1"/>
      <c r="K85" s="1"/>
      <c r="L85" s="1"/>
      <c r="M85" s="1413"/>
      <c r="N85" s="4"/>
      <c r="O85" s="4"/>
      <c r="P85" s="1"/>
      <c r="Q85" s="1"/>
      <c r="R85" s="4"/>
    </row>
    <row r="86" spans="1:18">
      <c r="A86" s="1396" t="s">
        <v>796</v>
      </c>
      <c r="B86" s="1253">
        <v>5</v>
      </c>
      <c r="C86" s="311">
        <v>5</v>
      </c>
      <c r="D86" s="1366">
        <v>0</v>
      </c>
      <c r="E86" s="1394"/>
      <c r="F86" s="311"/>
      <c r="I86" s="1"/>
      <c r="J86" s="1"/>
      <c r="K86" s="1"/>
      <c r="L86" s="1"/>
      <c r="M86" s="1411"/>
      <c r="N86" s="4"/>
      <c r="O86" s="4"/>
      <c r="P86" s="1"/>
      <c r="Q86" s="1"/>
      <c r="R86" s="4"/>
    </row>
    <row r="87" spans="1:18">
      <c r="A87" s="1396" t="s">
        <v>797</v>
      </c>
      <c r="B87" s="1253">
        <v>9</v>
      </c>
      <c r="C87" s="311">
        <v>9</v>
      </c>
      <c r="D87" s="1366">
        <v>0</v>
      </c>
      <c r="E87" s="1394"/>
      <c r="F87" s="311"/>
      <c r="I87" s="1"/>
      <c r="J87" s="1"/>
      <c r="K87" s="1"/>
      <c r="L87" s="1"/>
      <c r="M87" s="1413"/>
      <c r="N87" s="4"/>
      <c r="O87" s="4"/>
      <c r="P87" s="1"/>
      <c r="Q87" s="1"/>
      <c r="R87" s="4"/>
    </row>
    <row r="88" spans="1:18">
      <c r="A88" s="1396" t="s">
        <v>798</v>
      </c>
      <c r="B88" s="1253">
        <v>21</v>
      </c>
      <c r="C88" s="311">
        <v>21</v>
      </c>
      <c r="D88" s="1366">
        <v>0</v>
      </c>
      <c r="F88" s="311"/>
      <c r="I88" s="1"/>
      <c r="J88" s="1"/>
      <c r="K88" s="1"/>
      <c r="L88" s="1411"/>
      <c r="M88" s="1413"/>
      <c r="N88" s="4"/>
      <c r="O88" s="4"/>
      <c r="P88" s="1"/>
      <c r="Q88" s="1"/>
      <c r="R88" s="1416"/>
    </row>
    <row r="89" spans="1:18">
      <c r="A89" s="1396" t="s">
        <v>799</v>
      </c>
      <c r="B89" s="1253">
        <v>25</v>
      </c>
      <c r="C89" s="311">
        <v>25</v>
      </c>
      <c r="D89" s="1366">
        <v>0</v>
      </c>
      <c r="F89" s="311"/>
      <c r="I89" s="1"/>
      <c r="J89" s="1"/>
      <c r="K89" s="1"/>
      <c r="L89" s="1"/>
      <c r="M89" s="1413"/>
      <c r="N89" s="4"/>
      <c r="O89" s="4"/>
      <c r="P89" s="1"/>
      <c r="Q89" s="1"/>
      <c r="R89" s="4"/>
    </row>
    <row r="90" spans="1:18">
      <c r="A90" s="1396" t="s">
        <v>800</v>
      </c>
      <c r="B90" s="1417">
        <v>25</v>
      </c>
      <c r="C90" s="1418">
        <v>25</v>
      </c>
      <c r="D90" s="1419">
        <v>0</v>
      </c>
      <c r="F90" s="311"/>
      <c r="I90" s="1"/>
      <c r="J90" s="1"/>
      <c r="K90" s="1"/>
      <c r="L90" s="1"/>
      <c r="M90" s="1413"/>
      <c r="N90" s="4"/>
      <c r="O90" s="4"/>
      <c r="P90" s="1"/>
      <c r="Q90" s="1"/>
      <c r="R90" s="4"/>
    </row>
    <row r="91" spans="1:18">
      <c r="A91" s="1396" t="s">
        <v>801</v>
      </c>
      <c r="B91" s="1417">
        <v>29</v>
      </c>
      <c r="C91" s="1418">
        <v>29</v>
      </c>
      <c r="D91" s="1419">
        <v>0</v>
      </c>
      <c r="F91" s="311"/>
      <c r="I91" s="1"/>
      <c r="J91" s="1"/>
      <c r="K91" s="1"/>
      <c r="L91" s="1"/>
      <c r="M91" s="1413"/>
      <c r="N91" s="4"/>
      <c r="O91" s="4"/>
      <c r="P91" s="1"/>
      <c r="Q91" s="1"/>
      <c r="R91" s="4"/>
    </row>
    <row r="92" spans="1:18">
      <c r="A92" s="1396" t="s">
        <v>802</v>
      </c>
      <c r="B92" s="1417">
        <v>33</v>
      </c>
      <c r="C92" s="1418">
        <v>33</v>
      </c>
      <c r="D92" s="1419">
        <v>0</v>
      </c>
      <c r="F92" s="311"/>
      <c r="I92" s="1"/>
      <c r="J92" s="1"/>
      <c r="K92" s="1"/>
      <c r="L92" s="1"/>
      <c r="M92" s="1413"/>
      <c r="N92" s="4"/>
      <c r="O92" s="4"/>
      <c r="P92" s="1"/>
      <c r="Q92" s="1"/>
      <c r="R92" s="4"/>
    </row>
    <row r="93" spans="1:18">
      <c r="A93" s="1396" t="s">
        <v>803</v>
      </c>
      <c r="B93" s="1420">
        <v>61</v>
      </c>
      <c r="C93" s="1418">
        <v>54</v>
      </c>
      <c r="D93" s="1419">
        <v>7</v>
      </c>
      <c r="E93" s="1421"/>
      <c r="F93" s="311"/>
      <c r="I93" s="1"/>
      <c r="J93" s="1"/>
      <c r="K93" s="1"/>
      <c r="L93" s="1"/>
      <c r="M93" s="1413"/>
      <c r="N93" s="4"/>
      <c r="O93" s="4"/>
      <c r="P93" s="1"/>
      <c r="Q93" s="1"/>
      <c r="R93" s="4"/>
    </row>
    <row r="94" spans="1:18">
      <c r="A94" s="1396" t="s">
        <v>804</v>
      </c>
      <c r="B94" s="1420">
        <v>73</v>
      </c>
      <c r="C94" s="1418">
        <v>64</v>
      </c>
      <c r="D94" s="6">
        <v>9</v>
      </c>
      <c r="F94" s="311"/>
      <c r="I94" s="1"/>
      <c r="J94" s="1"/>
      <c r="K94" s="1"/>
      <c r="L94" s="1"/>
      <c r="M94" s="1413"/>
      <c r="N94" s="4"/>
      <c r="O94" s="4"/>
      <c r="P94" s="1"/>
      <c r="Q94" s="1"/>
      <c r="R94" s="4"/>
    </row>
    <row r="95" spans="1:18">
      <c r="A95" s="1396" t="s">
        <v>806</v>
      </c>
      <c r="B95" s="1422">
        <v>89</v>
      </c>
      <c r="C95" s="311">
        <v>77</v>
      </c>
      <c r="D95" s="5">
        <v>12</v>
      </c>
      <c r="F95" s="311"/>
      <c r="I95" s="1"/>
      <c r="J95" s="1"/>
      <c r="K95" s="1"/>
      <c r="L95" s="1"/>
      <c r="M95" s="1413"/>
      <c r="N95" s="4"/>
      <c r="O95" s="4"/>
      <c r="P95" s="1"/>
      <c r="Q95" s="1"/>
      <c r="R95" s="4"/>
    </row>
    <row r="96" spans="1:18">
      <c r="A96" s="1396" t="s">
        <v>807</v>
      </c>
      <c r="B96" s="1422">
        <v>107</v>
      </c>
      <c r="C96" s="311">
        <v>93</v>
      </c>
      <c r="D96" s="5">
        <v>14</v>
      </c>
      <c r="F96" s="311"/>
      <c r="I96" s="1"/>
      <c r="J96" s="1"/>
      <c r="K96" s="1"/>
      <c r="L96" s="1"/>
      <c r="M96" s="1413"/>
      <c r="N96" s="4"/>
      <c r="O96" s="4"/>
      <c r="P96" s="1"/>
      <c r="Q96" s="1"/>
      <c r="R96" s="802"/>
    </row>
    <row r="97" spans="1:18">
      <c r="A97" s="1396" t="s">
        <v>808</v>
      </c>
      <c r="B97" s="1422">
        <v>109.70674773626229</v>
      </c>
      <c r="C97" s="1423">
        <v>93.706747736262287</v>
      </c>
      <c r="D97" s="5">
        <v>16</v>
      </c>
      <c r="F97" s="311"/>
      <c r="I97" s="1"/>
      <c r="J97" s="1"/>
      <c r="K97" s="1"/>
      <c r="L97" s="1"/>
      <c r="M97" s="1413"/>
      <c r="N97" s="4"/>
      <c r="O97" s="4"/>
      <c r="P97" s="1"/>
      <c r="Q97" s="1"/>
      <c r="R97" s="4"/>
    </row>
    <row r="98" spans="1:18">
      <c r="A98" s="1396" t="s">
        <v>809</v>
      </c>
      <c r="B98" s="1422">
        <v>129.32082430644692</v>
      </c>
      <c r="C98" s="1423">
        <v>108.32082430644694</v>
      </c>
      <c r="D98" s="5">
        <v>21</v>
      </c>
      <c r="F98" s="311"/>
      <c r="I98" s="1"/>
      <c r="J98" s="1"/>
      <c r="K98" s="1"/>
      <c r="L98" s="1"/>
      <c r="M98" s="1413"/>
      <c r="N98" s="4"/>
      <c r="O98" s="4"/>
      <c r="P98" s="1"/>
      <c r="Q98" s="1"/>
      <c r="R98" s="4"/>
    </row>
    <row r="99" spans="1:18">
      <c r="A99" s="1396" t="s">
        <v>810</v>
      </c>
      <c r="B99" s="1422">
        <v>145.93490087663201</v>
      </c>
      <c r="C99" s="1423">
        <v>122.93490087663162</v>
      </c>
      <c r="D99" s="5">
        <v>23</v>
      </c>
      <c r="F99" s="311"/>
      <c r="I99" s="1"/>
      <c r="J99" s="1"/>
      <c r="K99" s="1"/>
      <c r="L99" s="1"/>
      <c r="M99" s="1413"/>
      <c r="N99" s="4"/>
      <c r="O99" s="4"/>
      <c r="P99" s="1"/>
      <c r="Q99" s="1"/>
      <c r="R99" s="4"/>
    </row>
    <row r="100" spans="1:18">
      <c r="A100" s="1396" t="s">
        <v>811</v>
      </c>
      <c r="B100" s="1422">
        <v>145</v>
      </c>
      <c r="C100" s="311">
        <v>122</v>
      </c>
      <c r="D100" s="5">
        <v>23</v>
      </c>
      <c r="F100" s="311"/>
      <c r="I100" s="1"/>
      <c r="J100" s="1"/>
      <c r="K100" s="1"/>
      <c r="L100" s="1"/>
      <c r="M100" s="1413"/>
      <c r="N100" s="4"/>
      <c r="O100" s="4"/>
      <c r="P100" s="1"/>
      <c r="Q100" s="1"/>
      <c r="R100" s="4"/>
    </row>
    <row r="101" spans="1:18">
      <c r="A101" s="1396" t="s">
        <v>812</v>
      </c>
      <c r="B101" s="1422">
        <v>176</v>
      </c>
      <c r="C101" s="311">
        <v>137</v>
      </c>
      <c r="D101" s="5">
        <v>39</v>
      </c>
      <c r="F101" s="311"/>
      <c r="I101" s="1"/>
      <c r="J101" s="1"/>
      <c r="K101" s="1"/>
      <c r="L101" s="1"/>
      <c r="M101" s="1413"/>
      <c r="N101" s="4"/>
      <c r="O101" s="4"/>
      <c r="P101" s="1"/>
      <c r="Q101" s="1"/>
      <c r="R101" s="4"/>
    </row>
    <row r="102" spans="1:18">
      <c r="A102" s="1396" t="s">
        <v>813</v>
      </c>
      <c r="B102" s="1422">
        <v>196</v>
      </c>
      <c r="C102" s="311">
        <v>147</v>
      </c>
      <c r="D102" s="5">
        <v>49</v>
      </c>
      <c r="E102" s="311"/>
      <c r="F102" s="311"/>
      <c r="I102" s="1"/>
      <c r="J102" s="1"/>
      <c r="K102" s="1"/>
      <c r="L102" s="1"/>
      <c r="M102" s="1413"/>
      <c r="N102" s="4"/>
      <c r="O102" s="4"/>
      <c r="P102" s="1"/>
      <c r="Q102" s="1"/>
      <c r="R102" s="4"/>
    </row>
    <row r="103" spans="1:18">
      <c r="A103" s="1396" t="s">
        <v>814</v>
      </c>
      <c r="B103" s="1422">
        <v>206</v>
      </c>
      <c r="C103" s="311">
        <v>154</v>
      </c>
      <c r="D103" s="5">
        <v>52</v>
      </c>
      <c r="E103" s="311"/>
      <c r="F103" s="311"/>
      <c r="I103" s="1"/>
      <c r="J103" s="1"/>
      <c r="K103" s="1"/>
      <c r="L103" s="1"/>
      <c r="M103" s="1413"/>
      <c r="N103" s="4"/>
      <c r="O103" s="4"/>
      <c r="P103" s="1"/>
      <c r="Q103" s="1"/>
      <c r="R103" s="4"/>
    </row>
    <row r="104" spans="1:18">
      <c r="A104" s="1396" t="s">
        <v>815</v>
      </c>
      <c r="B104" s="1422">
        <v>208</v>
      </c>
      <c r="C104" s="311">
        <v>156</v>
      </c>
      <c r="D104" s="5">
        <v>52</v>
      </c>
      <c r="E104" s="311"/>
      <c r="F104" s="311"/>
      <c r="I104" s="1"/>
      <c r="J104" s="1"/>
      <c r="K104" s="1"/>
      <c r="L104" s="1"/>
      <c r="M104" s="1413"/>
      <c r="N104" s="4"/>
      <c r="O104" s="4"/>
      <c r="P104" s="1"/>
      <c r="Q104" s="1"/>
      <c r="R104" s="4"/>
    </row>
    <row r="105" spans="1:18">
      <c r="A105" s="1396" t="s">
        <v>816</v>
      </c>
      <c r="B105" s="1422">
        <v>213</v>
      </c>
      <c r="C105" s="311">
        <v>159</v>
      </c>
      <c r="D105" s="5">
        <v>54</v>
      </c>
      <c r="E105" s="311"/>
      <c r="F105" s="311"/>
      <c r="I105" s="1"/>
      <c r="J105" s="1"/>
      <c r="K105" s="1"/>
      <c r="L105" s="1"/>
      <c r="M105" s="1413"/>
      <c r="N105" s="4"/>
      <c r="O105" s="4"/>
      <c r="P105" s="1"/>
      <c r="Q105" s="1"/>
      <c r="R105" s="4"/>
    </row>
    <row r="106" spans="1:18">
      <c r="A106" s="1396" t="s">
        <v>817</v>
      </c>
      <c r="B106" s="1422">
        <v>222</v>
      </c>
      <c r="C106" s="311">
        <v>165</v>
      </c>
      <c r="D106" s="5">
        <v>57</v>
      </c>
      <c r="E106" s="311"/>
      <c r="F106" s="311"/>
      <c r="I106" s="1"/>
      <c r="J106" s="1"/>
      <c r="K106" s="1"/>
      <c r="L106" s="1"/>
      <c r="M106" s="1413"/>
      <c r="N106" s="4"/>
      <c r="O106" s="4"/>
      <c r="P106" s="1"/>
      <c r="Q106" s="1"/>
      <c r="R106" s="4"/>
    </row>
    <row r="107" spans="1:18">
      <c r="A107" s="1396" t="s">
        <v>818</v>
      </c>
      <c r="B107" s="1422">
        <v>265</v>
      </c>
      <c r="C107" s="311">
        <v>196</v>
      </c>
      <c r="D107" s="5">
        <v>69</v>
      </c>
      <c r="E107" s="311"/>
      <c r="F107" s="311"/>
      <c r="I107" s="1"/>
      <c r="J107" s="1"/>
      <c r="K107" s="1"/>
      <c r="L107" s="1"/>
      <c r="M107" s="1413"/>
      <c r="N107" s="4"/>
      <c r="O107" s="4"/>
      <c r="P107" s="1"/>
      <c r="Q107" s="1"/>
      <c r="R107" s="4"/>
    </row>
    <row r="108" spans="1:18">
      <c r="A108" s="1396" t="s">
        <v>819</v>
      </c>
      <c r="B108" s="1422">
        <v>271</v>
      </c>
      <c r="C108" s="311">
        <v>185</v>
      </c>
      <c r="D108" s="5">
        <v>86</v>
      </c>
      <c r="E108" s="311"/>
      <c r="F108" s="311"/>
      <c r="I108" s="1"/>
      <c r="J108" s="1"/>
      <c r="K108" s="1"/>
      <c r="L108" s="1"/>
      <c r="M108" s="1413"/>
      <c r="N108" s="4"/>
      <c r="O108" s="4"/>
      <c r="P108" s="1"/>
      <c r="Q108" s="1"/>
      <c r="R108" s="4"/>
    </row>
    <row r="109" spans="1:18">
      <c r="A109" s="1396" t="s">
        <v>820</v>
      </c>
      <c r="B109" s="1422">
        <v>279</v>
      </c>
      <c r="C109" s="311">
        <v>192</v>
      </c>
      <c r="D109" s="5">
        <v>87</v>
      </c>
      <c r="E109" s="311"/>
      <c r="F109" s="311"/>
      <c r="I109" s="1"/>
      <c r="J109" s="1"/>
      <c r="K109" s="1"/>
      <c r="L109" s="1"/>
      <c r="M109" s="1413"/>
      <c r="N109" s="4"/>
      <c r="O109" s="4"/>
      <c r="P109" s="1"/>
      <c r="Q109" s="1"/>
      <c r="R109" s="4"/>
    </row>
    <row r="110" spans="1:18">
      <c r="A110" s="1396" t="s">
        <v>821</v>
      </c>
      <c r="B110" s="1422">
        <v>302</v>
      </c>
      <c r="C110" s="311">
        <v>203</v>
      </c>
      <c r="D110" s="5">
        <v>99</v>
      </c>
      <c r="E110" s="311"/>
      <c r="F110" s="311"/>
      <c r="I110" s="1"/>
      <c r="J110" s="1"/>
      <c r="K110" s="1"/>
      <c r="L110" s="1"/>
      <c r="M110" s="1413"/>
      <c r="N110" s="4"/>
      <c r="O110" s="4"/>
      <c r="P110" s="1"/>
      <c r="Q110" s="1"/>
      <c r="R110" s="4"/>
    </row>
    <row r="111" spans="1:18">
      <c r="A111" s="1396" t="s">
        <v>822</v>
      </c>
      <c r="B111" s="1422">
        <v>311</v>
      </c>
      <c r="C111" s="311">
        <v>207</v>
      </c>
      <c r="D111" s="5">
        <v>104</v>
      </c>
      <c r="E111" s="311"/>
      <c r="F111" s="311"/>
      <c r="I111" s="1345"/>
      <c r="J111" s="1"/>
      <c r="K111" s="1"/>
      <c r="L111" s="1"/>
      <c r="M111" s="1413"/>
      <c r="N111" s="4"/>
      <c r="O111" s="802"/>
      <c r="P111" s="1"/>
      <c r="Q111" s="1"/>
      <c r="R111" s="802"/>
    </row>
    <row r="112" spans="1:18">
      <c r="A112" s="1396" t="s">
        <v>823</v>
      </c>
      <c r="B112" s="1422">
        <v>339</v>
      </c>
      <c r="C112" s="311">
        <v>216</v>
      </c>
      <c r="D112" s="5">
        <v>123</v>
      </c>
      <c r="E112" s="311"/>
      <c r="F112" s="311"/>
      <c r="I112" s="564"/>
      <c r="J112" s="1"/>
      <c r="K112" s="1"/>
      <c r="L112" s="1"/>
      <c r="M112" s="1413"/>
      <c r="N112" s="22"/>
      <c r="O112" s="22"/>
      <c r="P112" s="1"/>
      <c r="Q112" s="1"/>
      <c r="R112" s="1424"/>
    </row>
    <row r="113" spans="1:18">
      <c r="A113" s="1396" t="s">
        <v>824</v>
      </c>
      <c r="B113" s="1422">
        <v>360</v>
      </c>
      <c r="C113" s="311">
        <v>227</v>
      </c>
      <c r="D113" s="5">
        <v>133</v>
      </c>
      <c r="E113" s="311"/>
      <c r="F113" s="311"/>
      <c r="I113" s="1345"/>
      <c r="J113" s="1"/>
      <c r="K113" s="1"/>
      <c r="L113" s="1"/>
      <c r="M113" s="1413"/>
      <c r="N113" s="4"/>
      <c r="O113" s="1424"/>
      <c r="P113" s="1"/>
      <c r="Q113" s="1"/>
      <c r="R113" s="1424"/>
    </row>
    <row r="114" spans="1:18">
      <c r="A114" s="1396" t="s">
        <v>825</v>
      </c>
      <c r="B114" s="1422">
        <v>376</v>
      </c>
      <c r="C114" s="311">
        <v>236</v>
      </c>
      <c r="D114" s="5">
        <v>140</v>
      </c>
      <c r="E114" s="311"/>
      <c r="F114" s="311"/>
      <c r="I114" s="1345"/>
      <c r="J114" s="1"/>
      <c r="K114" s="1"/>
      <c r="L114" s="1"/>
      <c r="M114" s="1413"/>
      <c r="N114" s="4"/>
      <c r="O114" s="1424"/>
      <c r="P114" s="1"/>
      <c r="Q114" s="1"/>
      <c r="R114" s="1425"/>
    </row>
    <row r="115" spans="1:18">
      <c r="A115" s="1396" t="s">
        <v>826</v>
      </c>
      <c r="B115" s="1422">
        <v>395</v>
      </c>
      <c r="C115" s="311">
        <v>246</v>
      </c>
      <c r="D115" s="5">
        <v>149</v>
      </c>
      <c r="E115" s="311"/>
      <c r="F115" s="311"/>
      <c r="I115" s="1"/>
      <c r="J115" s="1"/>
      <c r="K115" s="1"/>
      <c r="L115" s="1"/>
      <c r="M115" s="1413"/>
      <c r="N115" s="4"/>
      <c r="O115" s="1425"/>
      <c r="P115" s="1"/>
      <c r="Q115" s="1"/>
      <c r="R115" s="4"/>
    </row>
    <row r="116" spans="1:18">
      <c r="A116" s="1396" t="s">
        <v>827</v>
      </c>
      <c r="B116" s="1422">
        <v>416</v>
      </c>
      <c r="C116" s="311">
        <v>259</v>
      </c>
      <c r="D116" s="5">
        <v>157</v>
      </c>
      <c r="E116" s="311"/>
      <c r="F116" s="311"/>
      <c r="I116" s="1"/>
      <c r="J116" s="1"/>
      <c r="K116" s="1"/>
      <c r="L116" s="1"/>
      <c r="M116" s="1"/>
      <c r="N116" s="1"/>
      <c r="O116" s="1"/>
      <c r="P116" s="1"/>
      <c r="Q116" s="1"/>
      <c r="R116" s="1"/>
    </row>
    <row r="117" spans="1:18">
      <c r="A117" s="1396" t="s">
        <v>828</v>
      </c>
      <c r="B117" s="1422">
        <v>431</v>
      </c>
      <c r="C117" s="311">
        <v>273</v>
      </c>
      <c r="D117" s="5">
        <v>158</v>
      </c>
      <c r="E117" s="311"/>
      <c r="F117" s="311"/>
      <c r="I117" s="1"/>
      <c r="J117" s="1"/>
      <c r="K117" s="1"/>
      <c r="L117" s="1"/>
      <c r="M117" s="1"/>
      <c r="N117" s="1"/>
      <c r="O117" s="1"/>
      <c r="P117" s="1"/>
      <c r="Q117" s="1"/>
      <c r="R117" s="1"/>
    </row>
    <row r="118" spans="1:18">
      <c r="A118" s="1396" t="s">
        <v>829</v>
      </c>
      <c r="B118" s="1426">
        <v>443</v>
      </c>
      <c r="C118" s="311">
        <v>282</v>
      </c>
      <c r="D118" s="5">
        <v>161</v>
      </c>
      <c r="E118" s="311"/>
      <c r="F118" s="311"/>
      <c r="I118" s="1"/>
      <c r="J118" s="1"/>
      <c r="K118" s="1"/>
      <c r="L118" s="1"/>
      <c r="M118" s="1"/>
      <c r="N118" s="1"/>
      <c r="O118" s="1"/>
      <c r="P118" s="1"/>
      <c r="Q118" s="1"/>
      <c r="R118" s="1"/>
    </row>
    <row r="119" spans="1:18">
      <c r="A119" s="1396" t="s">
        <v>830</v>
      </c>
      <c r="B119" s="1426">
        <v>461</v>
      </c>
      <c r="C119" s="311">
        <v>291</v>
      </c>
      <c r="D119" s="5">
        <v>170</v>
      </c>
      <c r="E119" s="311"/>
      <c r="F119" s="311"/>
      <c r="I119" s="1"/>
      <c r="J119" s="1"/>
      <c r="K119" s="1"/>
      <c r="L119" s="1"/>
      <c r="M119" s="1"/>
      <c r="N119" s="1"/>
      <c r="O119" s="1"/>
      <c r="P119" s="1"/>
      <c r="Q119" s="1"/>
      <c r="R119" s="1"/>
    </row>
    <row r="120" spans="1:18">
      <c r="A120" s="1396" t="s">
        <v>831</v>
      </c>
      <c r="B120" s="1426">
        <v>479</v>
      </c>
      <c r="C120" s="311">
        <v>304</v>
      </c>
      <c r="D120" s="5">
        <v>175</v>
      </c>
      <c r="E120" s="311"/>
      <c r="F120" s="311"/>
      <c r="I120" s="1"/>
      <c r="J120" s="1"/>
      <c r="K120" s="1"/>
      <c r="L120" s="1"/>
      <c r="M120" s="1"/>
      <c r="N120" s="1"/>
      <c r="O120" s="1"/>
      <c r="P120" s="1"/>
      <c r="Q120" s="1"/>
      <c r="R120" s="1"/>
    </row>
    <row r="121" spans="1:18">
      <c r="A121" s="1396" t="s">
        <v>832</v>
      </c>
      <c r="B121" s="1426">
        <v>494</v>
      </c>
      <c r="C121" s="311">
        <v>316</v>
      </c>
      <c r="D121" s="5">
        <v>178</v>
      </c>
      <c r="E121" s="311"/>
      <c r="F121" s="311"/>
      <c r="I121" s="1"/>
      <c r="J121" s="1"/>
      <c r="K121" s="1"/>
      <c r="L121" s="1"/>
      <c r="M121" s="1"/>
      <c r="N121" s="1"/>
      <c r="O121" s="1"/>
      <c r="P121" s="1"/>
      <c r="Q121" s="1"/>
      <c r="R121" s="1"/>
    </row>
    <row r="122" spans="1:18">
      <c r="A122" s="1396" t="s">
        <v>833</v>
      </c>
      <c r="B122" s="1426">
        <v>494</v>
      </c>
      <c r="C122" s="311">
        <v>321</v>
      </c>
      <c r="D122" s="5">
        <v>173</v>
      </c>
      <c r="E122" s="311"/>
      <c r="F122" s="311"/>
      <c r="I122" s="1"/>
      <c r="J122" s="1"/>
      <c r="K122" s="1"/>
      <c r="L122" s="1"/>
      <c r="M122" s="1"/>
      <c r="N122" s="1"/>
      <c r="O122" s="1"/>
      <c r="P122" s="1"/>
      <c r="Q122" s="1"/>
      <c r="R122" s="1"/>
    </row>
    <row r="123" spans="1:18">
      <c r="A123" s="1396" t="s">
        <v>834</v>
      </c>
      <c r="B123" s="1426">
        <v>488</v>
      </c>
      <c r="C123" s="311">
        <v>321</v>
      </c>
      <c r="D123" s="5">
        <v>167</v>
      </c>
      <c r="E123" s="311"/>
      <c r="F123" s="311"/>
      <c r="I123" s="1"/>
      <c r="J123" s="1"/>
      <c r="K123" s="1"/>
      <c r="L123" s="1"/>
      <c r="M123" s="1"/>
      <c r="N123" s="1"/>
      <c r="O123" s="1"/>
      <c r="P123" s="1"/>
      <c r="Q123" s="1"/>
      <c r="R123" s="1"/>
    </row>
    <row r="124" spans="1:18">
      <c r="A124" s="1396" t="s">
        <v>835</v>
      </c>
      <c r="B124" s="1426">
        <v>496</v>
      </c>
      <c r="C124" s="1">
        <v>319</v>
      </c>
      <c r="D124" s="5">
        <v>177</v>
      </c>
      <c r="E124" s="311"/>
      <c r="F124" s="311"/>
      <c r="I124" s="1"/>
      <c r="J124" s="1345"/>
      <c r="K124" s="1"/>
      <c r="L124" s="1"/>
      <c r="M124" s="1"/>
      <c r="N124" s="1"/>
      <c r="O124" s="1"/>
      <c r="P124" s="1"/>
      <c r="Q124" s="1"/>
      <c r="R124" s="1"/>
    </row>
    <row r="125" spans="1:18">
      <c r="A125" s="1396" t="s">
        <v>836</v>
      </c>
      <c r="B125" s="1426">
        <v>495</v>
      </c>
      <c r="C125" s="1345">
        <v>322</v>
      </c>
      <c r="D125" s="5">
        <v>173</v>
      </c>
      <c r="E125" s="311"/>
      <c r="F125" s="311"/>
      <c r="J125" s="564"/>
    </row>
    <row r="126" spans="1:18">
      <c r="A126" s="1396" t="s">
        <v>837</v>
      </c>
      <c r="B126" s="1426">
        <v>496</v>
      </c>
      <c r="C126" s="564">
        <v>315</v>
      </c>
      <c r="D126" s="6">
        <v>181</v>
      </c>
      <c r="E126" s="311"/>
      <c r="F126" s="311"/>
      <c r="I126" s="1"/>
      <c r="J126" s="1345"/>
      <c r="K126" s="1"/>
    </row>
    <row r="127" spans="1:18">
      <c r="A127" s="1396" t="s">
        <v>838</v>
      </c>
      <c r="B127" s="1426">
        <v>479</v>
      </c>
      <c r="C127" s="1345">
        <v>305</v>
      </c>
      <c r="D127" s="5">
        <v>174</v>
      </c>
      <c r="E127" s="311"/>
      <c r="F127" s="311"/>
      <c r="I127" s="1"/>
      <c r="J127" s="1345"/>
      <c r="K127" s="1"/>
    </row>
    <row r="128" spans="1:18">
      <c r="A128" s="1396" t="s">
        <v>839</v>
      </c>
      <c r="B128" s="1426">
        <v>474</v>
      </c>
      <c r="C128" s="1345">
        <v>301</v>
      </c>
      <c r="D128" s="5">
        <v>173</v>
      </c>
      <c r="E128" s="311"/>
      <c r="F128" s="311"/>
      <c r="I128" s="1"/>
      <c r="J128" s="1"/>
      <c r="K128" s="1"/>
    </row>
    <row r="129" spans="1:11">
      <c r="A129" s="1396" t="s">
        <v>840</v>
      </c>
      <c r="B129" s="1427">
        <v>489</v>
      </c>
      <c r="C129" s="18">
        <v>305</v>
      </c>
      <c r="D129" s="10">
        <v>184</v>
      </c>
      <c r="E129" s="311"/>
      <c r="F129" s="311"/>
      <c r="I129" s="1"/>
      <c r="J129" s="1"/>
      <c r="K129" s="1"/>
    </row>
    <row r="130" spans="1:11">
      <c r="A130" s="1428"/>
      <c r="B130" s="1429" t="s">
        <v>845</v>
      </c>
      <c r="C130" s="1429"/>
      <c r="D130" s="1429"/>
      <c r="E130" s="311"/>
      <c r="F130" s="311"/>
      <c r="I130" s="1"/>
      <c r="J130" s="1"/>
      <c r="K130" s="1"/>
    </row>
    <row r="131" spans="1:11">
      <c r="A131" s="1396"/>
      <c r="B131" s="1430">
        <v>16200</v>
      </c>
      <c r="C131" s="1431">
        <v>10067</v>
      </c>
      <c r="D131" s="1430" t="s">
        <v>1</v>
      </c>
      <c r="E131" s="311"/>
      <c r="F131" s="311"/>
      <c r="I131" s="1"/>
      <c r="J131" s="1"/>
      <c r="K131" s="1"/>
    </row>
    <row r="132" spans="1:11">
      <c r="A132" s="11" t="s">
        <v>72</v>
      </c>
      <c r="B132" s="311"/>
      <c r="D132" s="32"/>
      <c r="I132" s="1"/>
      <c r="J132" s="1"/>
      <c r="K132" s="1"/>
    </row>
    <row r="133" spans="1:11">
      <c r="A133" s="1255" t="s">
        <v>846</v>
      </c>
      <c r="B133" s="311"/>
      <c r="D133" s="32"/>
      <c r="I133" s="1"/>
      <c r="J133" s="1"/>
      <c r="K133" s="1"/>
    </row>
    <row r="134" spans="1:11">
      <c r="A134" s="1255" t="s">
        <v>847</v>
      </c>
      <c r="B134" s="311"/>
      <c r="D134" s="3"/>
    </row>
    <row r="135" spans="1:11">
      <c r="A135" s="1255" t="s">
        <v>848</v>
      </c>
      <c r="B135" s="311"/>
      <c r="D135" s="1255"/>
    </row>
    <row r="136" spans="1:11">
      <c r="A136" s="905" t="s">
        <v>73</v>
      </c>
      <c r="B136" s="311"/>
      <c r="D136" s="905"/>
    </row>
    <row r="137" spans="1:11">
      <c r="A137" s="25" t="s">
        <v>849</v>
      </c>
      <c r="B137" s="311"/>
      <c r="D137" s="25"/>
    </row>
    <row r="138" spans="1:11">
      <c r="A138" s="46" t="s">
        <v>850</v>
      </c>
      <c r="B138" s="3"/>
      <c r="D138" s="46"/>
    </row>
    <row r="139" spans="1:11">
      <c r="A139" s="1388" t="s">
        <v>851</v>
      </c>
      <c r="B139" s="1351"/>
      <c r="C139" s="1351"/>
      <c r="E139" s="1351"/>
      <c r="F139" s="1351"/>
      <c r="G139" s="31"/>
    </row>
    <row r="140" spans="1:11">
      <c r="A140" s="35" t="s">
        <v>667</v>
      </c>
      <c r="B140" s="3"/>
      <c r="C140" s="3"/>
    </row>
    <row r="141" spans="1:11" ht="25.5">
      <c r="A141" s="1391" t="s">
        <v>69</v>
      </c>
      <c r="B141" s="1432" t="s">
        <v>852</v>
      </c>
      <c r="C141" s="1432" t="s">
        <v>853</v>
      </c>
      <c r="D141" s="1432" t="s">
        <v>854</v>
      </c>
    </row>
    <row r="142" spans="1:11">
      <c r="A142" s="1396" t="s">
        <v>789</v>
      </c>
      <c r="B142" s="4">
        <v>6</v>
      </c>
      <c r="C142" s="4">
        <v>6</v>
      </c>
      <c r="D142" s="1366">
        <v>0</v>
      </c>
    </row>
    <row r="143" spans="1:11">
      <c r="A143" s="1396" t="s">
        <v>791</v>
      </c>
      <c r="B143" s="4">
        <v>7</v>
      </c>
      <c r="C143" s="4">
        <v>7</v>
      </c>
      <c r="D143" s="1366">
        <v>0</v>
      </c>
    </row>
    <row r="144" spans="1:11">
      <c r="A144" s="1396" t="s">
        <v>792</v>
      </c>
      <c r="B144" s="4">
        <v>19</v>
      </c>
      <c r="C144" s="4">
        <v>19</v>
      </c>
      <c r="D144" s="1366">
        <v>0</v>
      </c>
    </row>
    <row r="145" spans="1:6">
      <c r="A145" s="1396" t="s">
        <v>793</v>
      </c>
      <c r="B145" s="4">
        <v>29</v>
      </c>
      <c r="C145" s="4">
        <v>29</v>
      </c>
      <c r="D145" s="1366">
        <v>0</v>
      </c>
    </row>
    <row r="146" spans="1:6">
      <c r="A146" s="1396" t="s">
        <v>794</v>
      </c>
      <c r="B146" s="4">
        <v>29</v>
      </c>
      <c r="C146" s="4">
        <v>29</v>
      </c>
      <c r="D146" s="1366">
        <v>0</v>
      </c>
    </row>
    <row r="147" spans="1:6">
      <c r="A147" s="1396" t="s">
        <v>795</v>
      </c>
      <c r="B147" s="4">
        <v>33</v>
      </c>
      <c r="C147" s="4">
        <v>33</v>
      </c>
      <c r="D147" s="1366">
        <v>0</v>
      </c>
    </row>
    <row r="148" spans="1:6">
      <c r="A148" s="1396" t="s">
        <v>796</v>
      </c>
      <c r="B148" s="4">
        <v>46</v>
      </c>
      <c r="C148" s="4">
        <v>46</v>
      </c>
      <c r="D148" s="1366">
        <v>0</v>
      </c>
    </row>
    <row r="149" spans="1:6">
      <c r="A149" s="1396" t="s">
        <v>797</v>
      </c>
      <c r="B149" s="4">
        <v>77</v>
      </c>
      <c r="C149" s="4">
        <v>77</v>
      </c>
      <c r="D149" s="1366">
        <v>0</v>
      </c>
    </row>
    <row r="150" spans="1:6">
      <c r="A150" s="1396" t="s">
        <v>798</v>
      </c>
      <c r="B150" s="3">
        <v>248</v>
      </c>
      <c r="C150" s="3">
        <v>248</v>
      </c>
      <c r="D150" s="1366">
        <v>0</v>
      </c>
    </row>
    <row r="151" spans="1:6">
      <c r="A151" s="1396" t="s">
        <v>799</v>
      </c>
      <c r="B151" s="3">
        <v>360</v>
      </c>
      <c r="C151" s="3">
        <v>360</v>
      </c>
      <c r="D151" s="1366">
        <v>0</v>
      </c>
    </row>
    <row r="152" spans="1:6">
      <c r="A152" s="1396" t="s">
        <v>800</v>
      </c>
      <c r="B152" s="3">
        <v>439</v>
      </c>
      <c r="C152" s="3">
        <v>439</v>
      </c>
      <c r="D152" s="1366">
        <v>0</v>
      </c>
    </row>
    <row r="153" spans="1:6">
      <c r="A153" s="1396" t="s">
        <v>801</v>
      </c>
      <c r="B153" s="3">
        <v>582</v>
      </c>
      <c r="C153" s="3">
        <v>582</v>
      </c>
      <c r="D153" s="1366">
        <v>0</v>
      </c>
    </row>
    <row r="154" spans="1:6">
      <c r="A154" s="1396" t="s">
        <v>802</v>
      </c>
      <c r="B154" s="3">
        <v>843</v>
      </c>
      <c r="C154" s="3">
        <v>843</v>
      </c>
      <c r="D154" s="1366">
        <v>0</v>
      </c>
    </row>
    <row r="155" spans="1:6">
      <c r="A155" s="1396" t="s">
        <v>803</v>
      </c>
      <c r="B155" s="3">
        <v>942</v>
      </c>
      <c r="C155" s="3">
        <v>835</v>
      </c>
      <c r="D155" s="1366">
        <v>107</v>
      </c>
      <c r="E155" s="311"/>
      <c r="F155" s="311"/>
    </row>
    <row r="156" spans="1:6">
      <c r="A156" s="1396" t="s">
        <v>804</v>
      </c>
      <c r="B156" s="3">
        <v>1276</v>
      </c>
      <c r="C156" s="3">
        <v>1130</v>
      </c>
      <c r="D156" s="5">
        <v>146</v>
      </c>
      <c r="E156" s="311"/>
      <c r="F156" s="311"/>
    </row>
    <row r="157" spans="1:6">
      <c r="A157" s="1396" t="s">
        <v>806</v>
      </c>
      <c r="B157" s="3">
        <v>1660</v>
      </c>
      <c r="C157" s="3">
        <v>1465</v>
      </c>
      <c r="D157" s="5">
        <v>195</v>
      </c>
      <c r="E157" s="311"/>
      <c r="F157" s="311"/>
    </row>
    <row r="158" spans="1:6">
      <c r="A158" s="1396" t="s">
        <v>807</v>
      </c>
      <c r="B158" s="3">
        <v>2624</v>
      </c>
      <c r="C158" s="3">
        <v>2372</v>
      </c>
      <c r="D158" s="5">
        <v>252</v>
      </c>
      <c r="E158" s="311"/>
      <c r="F158" s="311"/>
    </row>
    <row r="159" spans="1:6">
      <c r="A159" s="1396" t="s">
        <v>808</v>
      </c>
      <c r="B159" s="3">
        <v>2379.8376948038531</v>
      </c>
      <c r="C159" s="3">
        <v>2084.8376948038531</v>
      </c>
      <c r="D159" s="5">
        <v>295</v>
      </c>
      <c r="E159" s="311"/>
      <c r="F159" s="311"/>
    </row>
    <row r="160" spans="1:6">
      <c r="A160" s="1396" t="s">
        <v>809</v>
      </c>
      <c r="B160" s="3">
        <v>2771.9794636124657</v>
      </c>
      <c r="C160" s="3">
        <v>2409.9794636124657</v>
      </c>
      <c r="D160" s="5">
        <v>362</v>
      </c>
      <c r="E160" s="311"/>
      <c r="F160" s="311"/>
    </row>
    <row r="161" spans="1:4" s="311" customFormat="1">
      <c r="A161" s="1396" t="s">
        <v>810</v>
      </c>
      <c r="B161" s="3">
        <v>3195.1212324210801</v>
      </c>
      <c r="C161" s="3">
        <v>2735.1212324210787</v>
      </c>
      <c r="D161" s="5">
        <v>460</v>
      </c>
    </row>
    <row r="162" spans="1:4" s="311" customFormat="1">
      <c r="A162" s="1396" t="s">
        <v>811</v>
      </c>
      <c r="B162" s="3">
        <v>3553</v>
      </c>
      <c r="C162" s="3">
        <v>2915</v>
      </c>
      <c r="D162" s="5">
        <v>638</v>
      </c>
    </row>
    <row r="163" spans="1:4" s="311" customFormat="1">
      <c r="A163" s="1396" t="s">
        <v>812</v>
      </c>
      <c r="B163" s="3">
        <v>4160</v>
      </c>
      <c r="C163" s="3">
        <v>3244</v>
      </c>
      <c r="D163" s="5">
        <v>916</v>
      </c>
    </row>
    <row r="164" spans="1:4" s="311" customFormat="1">
      <c r="A164" s="1396" t="s">
        <v>813</v>
      </c>
      <c r="B164" s="3">
        <v>4750</v>
      </c>
      <c r="C164" s="3">
        <v>3662</v>
      </c>
      <c r="D164" s="5">
        <v>1088</v>
      </c>
    </row>
    <row r="165" spans="1:4" s="311" customFormat="1">
      <c r="A165" s="1396" t="s">
        <v>814</v>
      </c>
      <c r="B165" s="3">
        <v>5106</v>
      </c>
      <c r="C165" s="3">
        <v>3716</v>
      </c>
      <c r="D165" s="5">
        <v>1390</v>
      </c>
    </row>
    <row r="166" spans="1:4" s="311" customFormat="1">
      <c r="A166" s="1396" t="s">
        <v>815</v>
      </c>
      <c r="B166" s="3">
        <v>5509</v>
      </c>
      <c r="C166" s="3">
        <v>4037</v>
      </c>
      <c r="D166" s="5">
        <v>1472</v>
      </c>
    </row>
    <row r="167" spans="1:4" s="311" customFormat="1">
      <c r="A167" s="1396" t="s">
        <v>816</v>
      </c>
      <c r="B167" s="3">
        <v>5770</v>
      </c>
      <c r="C167" s="3">
        <v>4410</v>
      </c>
      <c r="D167" s="5">
        <v>1360</v>
      </c>
    </row>
    <row r="168" spans="1:4" s="311" customFormat="1">
      <c r="A168" s="1396" t="s">
        <v>817</v>
      </c>
      <c r="B168" s="3">
        <v>6396</v>
      </c>
      <c r="C168" s="3">
        <v>4963</v>
      </c>
      <c r="D168" s="5">
        <v>1433</v>
      </c>
    </row>
    <row r="169" spans="1:4" s="311" customFormat="1">
      <c r="A169" s="1396" t="s">
        <v>818</v>
      </c>
      <c r="B169" s="3">
        <v>6986</v>
      </c>
      <c r="C169" s="3">
        <v>5368</v>
      </c>
      <c r="D169" s="5">
        <v>1618</v>
      </c>
    </row>
    <row r="170" spans="1:4" s="311" customFormat="1">
      <c r="A170" s="1396" t="s">
        <v>819</v>
      </c>
      <c r="B170" s="3">
        <v>7723</v>
      </c>
      <c r="C170" s="3">
        <v>5904</v>
      </c>
      <c r="D170" s="5">
        <v>1819</v>
      </c>
    </row>
    <row r="171" spans="1:4" s="311" customFormat="1">
      <c r="A171" s="1396" t="s">
        <v>820</v>
      </c>
      <c r="B171" s="3">
        <v>8632</v>
      </c>
      <c r="C171" s="3">
        <v>6577</v>
      </c>
      <c r="D171" s="5">
        <v>2055</v>
      </c>
    </row>
    <row r="172" spans="1:4" s="311" customFormat="1">
      <c r="A172" s="1396" t="s">
        <v>821</v>
      </c>
      <c r="B172" s="3">
        <v>9409.9224747825519</v>
      </c>
      <c r="C172" s="3">
        <v>6956</v>
      </c>
      <c r="D172" s="5">
        <v>2453.9224747825515</v>
      </c>
    </row>
    <row r="173" spans="1:4" s="311" customFormat="1">
      <c r="A173" s="1396" t="s">
        <v>822</v>
      </c>
      <c r="B173" s="3">
        <v>9798</v>
      </c>
      <c r="C173" s="3">
        <v>7318</v>
      </c>
      <c r="D173" s="5">
        <v>2480</v>
      </c>
    </row>
    <row r="174" spans="1:4" s="311" customFormat="1">
      <c r="A174" s="1396" t="s">
        <v>823</v>
      </c>
      <c r="B174" s="3">
        <v>10775</v>
      </c>
      <c r="C174" s="3">
        <v>7773</v>
      </c>
      <c r="D174" s="5">
        <v>3002</v>
      </c>
    </row>
    <row r="175" spans="1:4" s="311" customFormat="1">
      <c r="A175" s="1396" t="s">
        <v>824</v>
      </c>
      <c r="B175" s="3">
        <v>11456</v>
      </c>
      <c r="C175" s="3">
        <v>8196</v>
      </c>
      <c r="D175" s="5">
        <v>3260</v>
      </c>
    </row>
    <row r="176" spans="1:4" s="311" customFormat="1">
      <c r="A176" s="1396" t="s">
        <v>825</v>
      </c>
      <c r="B176" s="3">
        <v>12310</v>
      </c>
      <c r="C176" s="3">
        <v>8608</v>
      </c>
      <c r="D176" s="5">
        <v>3702</v>
      </c>
    </row>
    <row r="177" spans="1:6">
      <c r="A177" s="1396" t="s">
        <v>826</v>
      </c>
      <c r="B177" s="3">
        <v>12863</v>
      </c>
      <c r="C177" s="3">
        <v>8945</v>
      </c>
      <c r="D177" s="5">
        <v>3918</v>
      </c>
      <c r="E177" s="311"/>
      <c r="F177" s="311"/>
    </row>
    <row r="178" spans="1:6">
      <c r="A178" s="1396" t="s">
        <v>827</v>
      </c>
      <c r="B178" s="3">
        <v>13794</v>
      </c>
      <c r="C178" s="3">
        <v>9346</v>
      </c>
      <c r="D178" s="5">
        <v>4448</v>
      </c>
      <c r="E178" s="311"/>
      <c r="F178" s="311"/>
    </row>
    <row r="179" spans="1:6">
      <c r="A179" s="1396" t="s">
        <v>828</v>
      </c>
      <c r="B179" s="3">
        <v>14439</v>
      </c>
      <c r="C179" s="3">
        <v>9870</v>
      </c>
      <c r="D179" s="5">
        <v>4569</v>
      </c>
      <c r="E179" s="311"/>
      <c r="F179" s="311"/>
    </row>
    <row r="180" spans="1:6">
      <c r="A180" s="1396" t="s">
        <v>829</v>
      </c>
      <c r="B180" s="3">
        <v>15046</v>
      </c>
      <c r="C180" s="3">
        <v>10216</v>
      </c>
      <c r="D180" s="5">
        <v>4830</v>
      </c>
      <c r="E180" s="311"/>
      <c r="F180" s="311"/>
    </row>
    <row r="181" spans="1:6">
      <c r="A181" s="1396" t="s">
        <v>830</v>
      </c>
      <c r="B181" s="3">
        <v>15193</v>
      </c>
      <c r="C181" s="3">
        <v>10168</v>
      </c>
      <c r="D181" s="5">
        <v>5025</v>
      </c>
      <c r="E181" s="311"/>
      <c r="F181" s="311"/>
    </row>
    <row r="182" spans="1:6">
      <c r="A182" s="1396" t="s">
        <v>831</v>
      </c>
      <c r="B182" s="3">
        <v>15814</v>
      </c>
      <c r="C182" s="3">
        <v>10517</v>
      </c>
      <c r="D182" s="5">
        <v>5297</v>
      </c>
      <c r="E182" s="311"/>
      <c r="F182" s="311"/>
    </row>
    <row r="183" spans="1:6">
      <c r="A183" s="1396" t="s">
        <v>832</v>
      </c>
      <c r="B183" s="3">
        <v>15747</v>
      </c>
      <c r="C183" s="3">
        <v>10082</v>
      </c>
      <c r="D183" s="5">
        <v>5665</v>
      </c>
      <c r="E183" s="311"/>
      <c r="F183" s="311"/>
    </row>
    <row r="184" spans="1:6">
      <c r="A184" s="1396" t="s">
        <v>833</v>
      </c>
      <c r="B184" s="3">
        <v>16229</v>
      </c>
      <c r="C184" s="3">
        <v>10175</v>
      </c>
      <c r="D184" s="5">
        <v>6054</v>
      </c>
      <c r="E184" s="311"/>
      <c r="F184" s="311"/>
    </row>
    <row r="185" spans="1:6">
      <c r="A185" s="1396" t="s">
        <v>834</v>
      </c>
      <c r="B185" s="3">
        <v>16513</v>
      </c>
      <c r="C185" s="3">
        <v>10106</v>
      </c>
      <c r="D185" s="5">
        <v>6407</v>
      </c>
      <c r="E185" s="311"/>
      <c r="F185" s="311"/>
    </row>
    <row r="186" spans="1:6">
      <c r="A186" s="1396" t="s">
        <v>835</v>
      </c>
      <c r="B186" s="4">
        <v>17104</v>
      </c>
      <c r="C186" s="4">
        <v>10208</v>
      </c>
      <c r="D186" s="5">
        <v>6896</v>
      </c>
      <c r="E186" s="311"/>
      <c r="F186" s="311"/>
    </row>
    <row r="187" spans="1:6">
      <c r="A187" s="1396" t="s">
        <v>836</v>
      </c>
      <c r="B187" s="4">
        <v>18712</v>
      </c>
      <c r="C187" s="4">
        <v>10436</v>
      </c>
      <c r="D187" s="5">
        <v>8276</v>
      </c>
    </row>
    <row r="188" spans="1:6">
      <c r="A188" s="1396" t="s">
        <v>837</v>
      </c>
      <c r="B188" s="22">
        <v>19007</v>
      </c>
      <c r="C188" s="22">
        <v>10269</v>
      </c>
      <c r="D188" s="6">
        <v>8738</v>
      </c>
    </row>
    <row r="189" spans="1:6">
      <c r="A189" s="1396" t="s">
        <v>838</v>
      </c>
      <c r="B189" s="4">
        <v>19408</v>
      </c>
      <c r="C189" s="4">
        <v>10245</v>
      </c>
      <c r="D189" s="5">
        <v>9163</v>
      </c>
    </row>
    <row r="190" spans="1:6">
      <c r="A190" s="1396" t="s">
        <v>839</v>
      </c>
      <c r="B190" s="4">
        <v>20239</v>
      </c>
      <c r="C190" s="4">
        <v>10518</v>
      </c>
      <c r="D190" s="5">
        <v>9721</v>
      </c>
    </row>
    <row r="191" spans="1:6">
      <c r="A191" s="1396" t="s">
        <v>840</v>
      </c>
      <c r="B191" s="9">
        <v>20372</v>
      </c>
      <c r="C191" s="9">
        <v>10854</v>
      </c>
      <c r="D191" s="10">
        <v>9518</v>
      </c>
    </row>
    <row r="192" spans="1:6">
      <c r="A192" s="1428"/>
      <c r="B192" s="1429" t="s">
        <v>845</v>
      </c>
      <c r="C192" s="1429"/>
      <c r="D192" s="1433"/>
    </row>
    <row r="193" spans="1:7">
      <c r="A193" s="1396"/>
      <c r="B193" s="1430">
        <v>339433</v>
      </c>
      <c r="C193" s="1431">
        <v>180800</v>
      </c>
      <c r="D193" s="1430" t="s">
        <v>1</v>
      </c>
    </row>
    <row r="194" spans="1:7">
      <c r="A194" s="905" t="s">
        <v>72</v>
      </c>
      <c r="B194" s="3"/>
      <c r="C194" s="3"/>
    </row>
    <row r="195" spans="1:7">
      <c r="A195" s="25" t="s">
        <v>846</v>
      </c>
      <c r="B195" s="3"/>
      <c r="C195" s="3"/>
    </row>
    <row r="196" spans="1:7">
      <c r="A196" s="1255" t="s">
        <v>847</v>
      </c>
      <c r="B196" s="3"/>
      <c r="C196" s="3"/>
    </row>
    <row r="197" spans="1:7">
      <c r="A197" s="1255" t="s">
        <v>855</v>
      </c>
      <c r="B197" s="3"/>
      <c r="C197" s="3"/>
    </row>
    <row r="198" spans="1:7">
      <c r="A198" s="905" t="s">
        <v>856</v>
      </c>
      <c r="B198" s="3"/>
      <c r="C198" s="3"/>
    </row>
    <row r="200" spans="1:7">
      <c r="A200" s="1388" t="s">
        <v>857</v>
      </c>
      <c r="B200" s="1351"/>
      <c r="C200" s="1351"/>
      <c r="E200" s="1351"/>
      <c r="F200" s="1351"/>
      <c r="G200" s="31"/>
    </row>
    <row r="201" spans="1:7">
      <c r="A201" s="35" t="s">
        <v>667</v>
      </c>
      <c r="B201" s="3"/>
      <c r="C201" s="3"/>
    </row>
    <row r="202" spans="1:7" ht="25.5">
      <c r="A202" s="1391" t="s">
        <v>69</v>
      </c>
      <c r="B202" s="1432" t="s">
        <v>858</v>
      </c>
      <c r="C202" s="1432" t="s">
        <v>859</v>
      </c>
      <c r="D202" s="1432" t="s">
        <v>860</v>
      </c>
    </row>
    <row r="203" spans="1:7">
      <c r="A203" s="1396" t="s">
        <v>803</v>
      </c>
      <c r="B203" s="22">
        <v>606</v>
      </c>
      <c r="C203" s="15">
        <v>558</v>
      </c>
      <c r="D203" s="1419">
        <v>48</v>
      </c>
      <c r="E203" s="15"/>
    </row>
    <row r="204" spans="1:7">
      <c r="A204" s="1396" t="s">
        <v>804</v>
      </c>
      <c r="B204" s="1412">
        <v>733</v>
      </c>
      <c r="C204" s="15">
        <v>671</v>
      </c>
      <c r="D204" s="1419">
        <v>62</v>
      </c>
      <c r="E204" s="15"/>
    </row>
    <row r="205" spans="1:7">
      <c r="A205" s="1396" t="s">
        <v>806</v>
      </c>
      <c r="B205" s="22">
        <v>955</v>
      </c>
      <c r="C205" s="15">
        <v>873</v>
      </c>
      <c r="D205" s="1419">
        <v>82</v>
      </c>
      <c r="E205" s="15"/>
    </row>
    <row r="206" spans="1:7">
      <c r="A206" s="1396" t="s">
        <v>807</v>
      </c>
      <c r="B206" s="22">
        <v>1153</v>
      </c>
      <c r="C206" s="15">
        <v>1033</v>
      </c>
      <c r="D206" s="1419">
        <v>120</v>
      </c>
      <c r="E206" s="15"/>
    </row>
    <row r="207" spans="1:7">
      <c r="A207" s="1396" t="s">
        <v>808</v>
      </c>
      <c r="B207" s="22">
        <v>1371</v>
      </c>
      <c r="C207" s="15">
        <v>1189</v>
      </c>
      <c r="D207" s="1419">
        <v>182</v>
      </c>
      <c r="E207" s="1418"/>
      <c r="F207" s="311"/>
    </row>
    <row r="208" spans="1:7">
      <c r="A208" s="1396" t="s">
        <v>809</v>
      </c>
      <c r="B208" s="22">
        <v>1551</v>
      </c>
      <c r="C208" s="15">
        <v>1323</v>
      </c>
      <c r="D208" s="6">
        <v>228</v>
      </c>
      <c r="E208" s="1418"/>
      <c r="F208" s="311"/>
    </row>
    <row r="209" spans="1:5" s="311" customFormat="1">
      <c r="A209" s="1396" t="s">
        <v>810</v>
      </c>
      <c r="B209" s="22">
        <v>1762</v>
      </c>
      <c r="C209" s="15">
        <v>1471</v>
      </c>
      <c r="D209" s="6">
        <v>291</v>
      </c>
      <c r="E209" s="1418"/>
    </row>
    <row r="210" spans="1:5" s="311" customFormat="1">
      <c r="A210" s="1396" t="s">
        <v>811</v>
      </c>
      <c r="B210" s="22">
        <v>2120</v>
      </c>
      <c r="C210" s="15">
        <v>1679</v>
      </c>
      <c r="D210" s="6">
        <v>441</v>
      </c>
      <c r="E210" s="1418"/>
    </row>
    <row r="211" spans="1:5" s="311" customFormat="1">
      <c r="A211" s="1396" t="s">
        <v>812</v>
      </c>
      <c r="B211" s="22">
        <v>2447</v>
      </c>
      <c r="C211" s="15">
        <v>1880</v>
      </c>
      <c r="D211" s="6">
        <v>567</v>
      </c>
      <c r="E211" s="1418"/>
    </row>
    <row r="212" spans="1:5" s="311" customFormat="1">
      <c r="A212" s="1396" t="s">
        <v>813</v>
      </c>
      <c r="B212" s="22">
        <v>2925</v>
      </c>
      <c r="C212" s="15">
        <v>2105</v>
      </c>
      <c r="D212" s="6">
        <v>820</v>
      </c>
      <c r="E212" s="1418"/>
    </row>
    <row r="213" spans="1:5" s="311" customFormat="1">
      <c r="A213" s="1396" t="s">
        <v>814</v>
      </c>
      <c r="B213" s="22">
        <v>3149</v>
      </c>
      <c r="C213" s="15">
        <v>2297</v>
      </c>
      <c r="D213" s="6">
        <v>852</v>
      </c>
      <c r="E213" s="1418"/>
    </row>
    <row r="214" spans="1:5" s="311" customFormat="1">
      <c r="A214" s="1396" t="s">
        <v>815</v>
      </c>
      <c r="B214" s="22">
        <v>3358</v>
      </c>
      <c r="C214" s="15">
        <v>2505</v>
      </c>
      <c r="D214" s="6">
        <v>853</v>
      </c>
      <c r="E214" s="1418"/>
    </row>
    <row r="215" spans="1:5" s="311" customFormat="1">
      <c r="A215" s="1396" t="s">
        <v>816</v>
      </c>
      <c r="B215" s="22">
        <v>3715</v>
      </c>
      <c r="C215" s="15">
        <v>2730</v>
      </c>
      <c r="D215" s="6">
        <v>985</v>
      </c>
      <c r="E215" s="1418"/>
    </row>
    <row r="216" spans="1:5" s="311" customFormat="1">
      <c r="A216" s="1396" t="s">
        <v>817</v>
      </c>
      <c r="B216" s="22">
        <v>3971</v>
      </c>
      <c r="C216" s="15">
        <v>2985</v>
      </c>
      <c r="D216" s="6">
        <v>986</v>
      </c>
      <c r="E216" s="1418"/>
    </row>
    <row r="217" spans="1:5" s="311" customFormat="1">
      <c r="A217" s="1396" t="s">
        <v>818</v>
      </c>
      <c r="B217" s="22">
        <v>4397</v>
      </c>
      <c r="C217" s="15">
        <v>3252</v>
      </c>
      <c r="D217" s="6">
        <v>1145</v>
      </c>
      <c r="E217" s="1418"/>
    </row>
    <row r="218" spans="1:5" s="311" customFormat="1">
      <c r="A218" s="1396" t="s">
        <v>819</v>
      </c>
      <c r="B218" s="4">
        <v>4932</v>
      </c>
      <c r="C218" s="3">
        <v>3540</v>
      </c>
      <c r="D218" s="5">
        <v>1392</v>
      </c>
    </row>
    <row r="219" spans="1:5" s="311" customFormat="1">
      <c r="A219" s="1396" t="s">
        <v>820</v>
      </c>
      <c r="B219" s="4">
        <v>5368</v>
      </c>
      <c r="C219" s="3">
        <v>3811</v>
      </c>
      <c r="D219" s="5">
        <v>1557</v>
      </c>
    </row>
    <row r="220" spans="1:5" s="311" customFormat="1">
      <c r="A220" s="1396" t="s">
        <v>821</v>
      </c>
      <c r="B220" s="4">
        <v>5743</v>
      </c>
      <c r="C220" s="802">
        <v>4037</v>
      </c>
      <c r="D220" s="5">
        <v>1706</v>
      </c>
    </row>
    <row r="221" spans="1:5" s="311" customFormat="1">
      <c r="A221" s="1396" t="s">
        <v>822</v>
      </c>
      <c r="B221" s="4">
        <v>6063</v>
      </c>
      <c r="C221" s="3">
        <v>4210</v>
      </c>
      <c r="D221" s="5">
        <v>1853</v>
      </c>
    </row>
    <row r="222" spans="1:5" s="311" customFormat="1">
      <c r="A222" s="1396" t="s">
        <v>823</v>
      </c>
      <c r="B222" s="4">
        <v>6586</v>
      </c>
      <c r="C222" s="3">
        <v>4363</v>
      </c>
      <c r="D222" s="5">
        <v>2223</v>
      </c>
    </row>
    <row r="223" spans="1:5" s="311" customFormat="1">
      <c r="A223" s="1396" t="s">
        <v>824</v>
      </c>
      <c r="B223" s="4">
        <v>6981</v>
      </c>
      <c r="C223" s="3">
        <v>4512</v>
      </c>
      <c r="D223" s="5">
        <v>2469</v>
      </c>
    </row>
    <row r="224" spans="1:5" s="311" customFormat="1">
      <c r="A224" s="1396" t="s">
        <v>825</v>
      </c>
      <c r="B224" s="4">
        <v>7517</v>
      </c>
      <c r="C224" s="3">
        <v>4695</v>
      </c>
      <c r="D224" s="5">
        <v>2822</v>
      </c>
    </row>
    <row r="225" spans="1:6">
      <c r="A225" s="1396" t="s">
        <v>826</v>
      </c>
      <c r="B225" s="4">
        <v>7831</v>
      </c>
      <c r="C225" s="3">
        <v>4828</v>
      </c>
      <c r="D225" s="5">
        <v>3003</v>
      </c>
      <c r="E225" s="311"/>
      <c r="F225" s="311"/>
    </row>
    <row r="226" spans="1:6">
      <c r="A226" s="1396" t="s">
        <v>827</v>
      </c>
      <c r="B226" s="4">
        <v>8415</v>
      </c>
      <c r="C226" s="3">
        <v>5027</v>
      </c>
      <c r="D226" s="5">
        <v>3388</v>
      </c>
      <c r="E226" s="311"/>
      <c r="F226" s="311"/>
    </row>
    <row r="227" spans="1:6">
      <c r="A227" s="1396" t="s">
        <v>828</v>
      </c>
      <c r="B227" s="4">
        <v>8763</v>
      </c>
      <c r="C227" s="3">
        <v>5261</v>
      </c>
      <c r="D227" s="5">
        <v>3502</v>
      </c>
      <c r="E227" s="311"/>
      <c r="F227" s="311"/>
    </row>
    <row r="228" spans="1:6">
      <c r="A228" s="1396" t="s">
        <v>829</v>
      </c>
      <c r="B228" s="4">
        <v>9164</v>
      </c>
      <c r="C228" s="3">
        <v>5526</v>
      </c>
      <c r="D228" s="5">
        <v>3638</v>
      </c>
      <c r="E228" s="311"/>
      <c r="F228" s="311"/>
    </row>
    <row r="229" spans="1:6">
      <c r="A229" s="1396" t="s">
        <v>830</v>
      </c>
      <c r="B229" s="4">
        <v>9619</v>
      </c>
      <c r="C229" s="3">
        <v>5790</v>
      </c>
      <c r="D229" s="5">
        <v>3829</v>
      </c>
      <c r="E229" s="311"/>
      <c r="F229" s="311"/>
    </row>
    <row r="230" spans="1:6">
      <c r="A230" s="1396" t="s">
        <v>831</v>
      </c>
      <c r="B230" s="4">
        <v>9837</v>
      </c>
      <c r="C230" s="3">
        <v>5847</v>
      </c>
      <c r="D230" s="5">
        <v>3990</v>
      </c>
      <c r="E230" s="311"/>
      <c r="F230" s="311"/>
    </row>
    <row r="231" spans="1:6">
      <c r="A231" s="1396" t="s">
        <v>832</v>
      </c>
      <c r="B231" s="4">
        <v>9993</v>
      </c>
      <c r="C231" s="3">
        <v>5728</v>
      </c>
      <c r="D231" s="5">
        <v>4265</v>
      </c>
      <c r="E231" s="311"/>
      <c r="F231" s="311"/>
    </row>
    <row r="232" spans="1:6">
      <c r="A232" s="1396" t="s">
        <v>833</v>
      </c>
      <c r="B232" s="4">
        <v>10377</v>
      </c>
      <c r="C232" s="3">
        <v>5736</v>
      </c>
      <c r="D232" s="5">
        <v>4641</v>
      </c>
      <c r="E232" s="311"/>
      <c r="F232" s="311"/>
    </row>
    <row r="233" spans="1:6">
      <c r="A233" s="1396" t="s">
        <v>834</v>
      </c>
      <c r="B233" s="4">
        <v>10431</v>
      </c>
      <c r="C233" s="3">
        <v>5547</v>
      </c>
      <c r="D233" s="5">
        <v>4884</v>
      </c>
      <c r="E233" s="311"/>
      <c r="F233" s="311"/>
    </row>
    <row r="234" spans="1:6">
      <c r="A234" s="1396" t="s">
        <v>835</v>
      </c>
      <c r="B234" s="4">
        <v>10703</v>
      </c>
      <c r="C234" s="4">
        <v>5493</v>
      </c>
      <c r="D234" s="5">
        <v>5210</v>
      </c>
      <c r="E234" s="311"/>
      <c r="F234" s="311"/>
    </row>
    <row r="235" spans="1:6">
      <c r="A235" s="1396" t="s">
        <v>836</v>
      </c>
      <c r="B235" s="4">
        <v>11328</v>
      </c>
      <c r="C235" s="802">
        <v>5492</v>
      </c>
      <c r="D235" s="1434">
        <v>5836</v>
      </c>
      <c r="E235" s="311"/>
      <c r="F235" s="311"/>
    </row>
    <row r="236" spans="1:6">
      <c r="A236" s="1396" t="s">
        <v>837</v>
      </c>
      <c r="B236" s="4">
        <v>11580</v>
      </c>
      <c r="C236" s="1424">
        <v>5409</v>
      </c>
      <c r="D236" s="6">
        <v>6171</v>
      </c>
      <c r="E236" s="311"/>
      <c r="F236" s="311"/>
    </row>
    <row r="237" spans="1:6">
      <c r="A237" s="1396" t="s">
        <v>838</v>
      </c>
      <c r="B237" s="4">
        <v>11657</v>
      </c>
      <c r="C237" s="1424">
        <v>5253</v>
      </c>
      <c r="D237" s="1435">
        <v>6404</v>
      </c>
      <c r="E237" s="311"/>
      <c r="F237" s="311"/>
    </row>
    <row r="238" spans="1:6">
      <c r="A238" s="1396" t="s">
        <v>839</v>
      </c>
      <c r="B238" s="4">
        <f>SUM(C238:D238)</f>
        <v>11751</v>
      </c>
      <c r="C238" s="1424">
        <v>5285</v>
      </c>
      <c r="D238" s="1435">
        <v>6466</v>
      </c>
      <c r="E238" s="311"/>
      <c r="F238" s="311"/>
    </row>
    <row r="239" spans="1:6">
      <c r="A239" s="1396" t="s">
        <v>840</v>
      </c>
      <c r="B239" s="4">
        <f>SUM(C239:D239)</f>
        <v>12038</v>
      </c>
      <c r="C239" s="1424">
        <v>5272</v>
      </c>
      <c r="D239" s="1435">
        <v>6766</v>
      </c>
    </row>
    <row r="240" spans="1:6">
      <c r="A240" s="1428"/>
      <c r="B240" s="1429" t="s">
        <v>861</v>
      </c>
      <c r="C240" s="1429"/>
      <c r="D240" s="1429"/>
    </row>
    <row r="241" spans="1:8">
      <c r="A241" s="1396"/>
      <c r="B241" s="1436">
        <v>1886</v>
      </c>
      <c r="C241" s="1437">
        <v>845</v>
      </c>
      <c r="D241" s="1436">
        <v>13996</v>
      </c>
    </row>
    <row r="242" spans="1:8">
      <c r="A242" s="822" t="s">
        <v>72</v>
      </c>
      <c r="B242" s="3"/>
      <c r="C242" s="3"/>
      <c r="E242" s="822"/>
    </row>
    <row r="243" spans="1:8">
      <c r="A243" s="1255" t="s">
        <v>862</v>
      </c>
      <c r="B243" s="32"/>
      <c r="C243" s="3"/>
      <c r="E243" s="1255"/>
    </row>
    <row r="244" spans="1:8">
      <c r="A244" s="1255" t="s">
        <v>855</v>
      </c>
      <c r="B244" s="3"/>
      <c r="C244" s="3"/>
      <c r="E244" s="1255"/>
    </row>
    <row r="245" spans="1:8">
      <c r="A245" s="1438" t="s">
        <v>863</v>
      </c>
      <c r="B245" s="1438"/>
      <c r="C245" s="1438"/>
      <c r="D245" s="1438"/>
      <c r="E245" s="1438"/>
      <c r="F245" s="1438"/>
      <c r="G245" s="1438"/>
      <c r="H245" s="1438"/>
    </row>
    <row r="247" spans="1:8">
      <c r="A247" s="1388" t="s">
        <v>864</v>
      </c>
      <c r="B247" s="1351"/>
      <c r="C247" s="1351"/>
      <c r="E247" s="1351"/>
      <c r="F247" s="1351"/>
      <c r="G247" s="31"/>
    </row>
    <row r="248" spans="1:8">
      <c r="A248" s="35" t="s">
        <v>667</v>
      </c>
      <c r="B248" s="3"/>
      <c r="C248" s="3"/>
    </row>
    <row r="249" spans="1:8" ht="25.5">
      <c r="A249" s="1391" t="s">
        <v>69</v>
      </c>
      <c r="B249" s="1393" t="s">
        <v>865</v>
      </c>
      <c r="C249" s="1393" t="s">
        <v>866</v>
      </c>
      <c r="D249" s="1393" t="s">
        <v>867</v>
      </c>
      <c r="E249" s="1394"/>
    </row>
    <row r="250" spans="1:8">
      <c r="A250" s="1396" t="s">
        <v>789</v>
      </c>
      <c r="B250" s="4">
        <v>81</v>
      </c>
      <c r="C250" s="4">
        <v>81</v>
      </c>
      <c r="D250" s="1366">
        <v>0</v>
      </c>
      <c r="E250" s="1394"/>
    </row>
    <row r="251" spans="1:8">
      <c r="A251" s="1396" t="s">
        <v>791</v>
      </c>
      <c r="B251" s="4">
        <v>109</v>
      </c>
      <c r="C251" s="4">
        <v>109</v>
      </c>
      <c r="D251" s="1366">
        <v>0</v>
      </c>
      <c r="E251" s="1394"/>
    </row>
    <row r="252" spans="1:8">
      <c r="A252" s="1396" t="s">
        <v>792</v>
      </c>
      <c r="B252" s="4">
        <v>281</v>
      </c>
      <c r="C252" s="4">
        <v>281</v>
      </c>
      <c r="D252" s="1366">
        <v>0</v>
      </c>
      <c r="E252" s="1394"/>
    </row>
    <row r="253" spans="1:8">
      <c r="A253" s="1396" t="s">
        <v>793</v>
      </c>
      <c r="B253" s="4">
        <v>471</v>
      </c>
      <c r="C253" s="4">
        <v>471</v>
      </c>
      <c r="D253" s="1366">
        <v>0</v>
      </c>
      <c r="E253" s="1394"/>
    </row>
    <row r="254" spans="1:8">
      <c r="A254" s="1396" t="s">
        <v>794</v>
      </c>
      <c r="B254" s="4">
        <v>487</v>
      </c>
      <c r="C254" s="4">
        <v>487</v>
      </c>
      <c r="D254" s="1366">
        <v>0</v>
      </c>
      <c r="E254" s="1394"/>
    </row>
    <row r="255" spans="1:8">
      <c r="A255" s="1396" t="s">
        <v>795</v>
      </c>
      <c r="B255" s="4">
        <v>528</v>
      </c>
      <c r="C255" s="4">
        <v>528</v>
      </c>
      <c r="D255" s="1366">
        <v>0</v>
      </c>
      <c r="E255" s="1394"/>
    </row>
    <row r="256" spans="1:8">
      <c r="A256" s="1396" t="s">
        <v>796</v>
      </c>
      <c r="B256" s="4">
        <v>802</v>
      </c>
      <c r="C256" s="4">
        <v>802</v>
      </c>
      <c r="D256" s="1366">
        <v>0</v>
      </c>
      <c r="E256" s="1394"/>
    </row>
    <row r="257" spans="1:6">
      <c r="A257" s="1396" t="s">
        <v>797</v>
      </c>
      <c r="B257" s="4">
        <v>2223</v>
      </c>
      <c r="C257" s="4">
        <v>2223</v>
      </c>
      <c r="D257" s="1366">
        <v>0</v>
      </c>
      <c r="E257" s="1394"/>
    </row>
    <row r="258" spans="1:6">
      <c r="A258" s="1396" t="s">
        <v>798</v>
      </c>
      <c r="B258" s="3">
        <v>4908</v>
      </c>
      <c r="C258" s="3">
        <v>4908</v>
      </c>
      <c r="D258" s="1366">
        <v>0</v>
      </c>
      <c r="E258" s="311"/>
      <c r="F258" s="311"/>
    </row>
    <row r="259" spans="1:6">
      <c r="A259" s="1396" t="s">
        <v>799</v>
      </c>
      <c r="B259" s="3">
        <v>6972</v>
      </c>
      <c r="C259" s="3">
        <v>6972</v>
      </c>
      <c r="D259" s="1366">
        <v>0</v>
      </c>
      <c r="E259" s="311"/>
      <c r="F259" s="311"/>
    </row>
    <row r="260" spans="1:6">
      <c r="A260" s="1396" t="s">
        <v>800</v>
      </c>
      <c r="B260" s="3">
        <v>8610</v>
      </c>
      <c r="C260" s="3">
        <v>8610</v>
      </c>
      <c r="D260" s="1366">
        <v>0</v>
      </c>
      <c r="E260" s="311"/>
      <c r="F260" s="311"/>
    </row>
    <row r="261" spans="1:6">
      <c r="A261" s="1396" t="s">
        <v>801</v>
      </c>
      <c r="B261" s="3">
        <v>10677</v>
      </c>
      <c r="C261" s="3">
        <v>10677</v>
      </c>
      <c r="D261" s="1366">
        <v>0</v>
      </c>
      <c r="E261" s="311"/>
      <c r="F261" s="311"/>
    </row>
    <row r="262" spans="1:6">
      <c r="A262" s="1396" t="s">
        <v>802</v>
      </c>
      <c r="B262" s="3">
        <v>13970</v>
      </c>
      <c r="C262" s="3">
        <v>13970</v>
      </c>
      <c r="D262" s="1419">
        <v>0</v>
      </c>
      <c r="E262" s="12"/>
      <c r="F262" s="311"/>
    </row>
    <row r="263" spans="1:6">
      <c r="A263" s="1396" t="s">
        <v>803</v>
      </c>
      <c r="B263" s="3">
        <v>17643</v>
      </c>
      <c r="C263" s="3">
        <v>15806</v>
      </c>
      <c r="D263" s="1366">
        <v>1837</v>
      </c>
      <c r="E263" s="311"/>
      <c r="F263" s="311"/>
    </row>
    <row r="264" spans="1:6">
      <c r="A264" s="1396" t="s">
        <v>804</v>
      </c>
      <c r="B264" s="3">
        <v>21777</v>
      </c>
      <c r="C264" s="3">
        <v>19298</v>
      </c>
      <c r="D264" s="5">
        <v>2479</v>
      </c>
      <c r="E264" s="311"/>
      <c r="F264" s="311"/>
    </row>
    <row r="265" spans="1:6">
      <c r="A265" s="1396" t="s">
        <v>806</v>
      </c>
      <c r="B265" s="3">
        <v>26039</v>
      </c>
      <c r="C265" s="3">
        <v>22727</v>
      </c>
      <c r="D265" s="5">
        <v>3312</v>
      </c>
      <c r="E265" s="311"/>
      <c r="F265" s="311"/>
    </row>
    <row r="266" spans="1:6">
      <c r="A266" s="1396" t="s">
        <v>807</v>
      </c>
      <c r="B266" s="1351">
        <v>30845</v>
      </c>
      <c r="C266" s="1351">
        <v>26556</v>
      </c>
      <c r="D266" s="23">
        <v>4289</v>
      </c>
      <c r="E266" s="311"/>
      <c r="F266" s="311"/>
    </row>
    <row r="267" spans="1:6">
      <c r="A267" s="1396" t="s">
        <v>808</v>
      </c>
      <c r="B267" s="3">
        <v>36294.734694048369</v>
      </c>
      <c r="C267" s="3">
        <v>31278.734694048373</v>
      </c>
      <c r="D267" s="5">
        <v>5016</v>
      </c>
      <c r="E267" s="311"/>
      <c r="F267" s="311"/>
    </row>
    <row r="268" spans="1:6">
      <c r="A268" s="1396" t="s">
        <v>809</v>
      </c>
      <c r="B268" s="3">
        <v>42314.823357672147</v>
      </c>
      <c r="C268" s="3">
        <v>36156.823357672147</v>
      </c>
      <c r="D268" s="5">
        <v>6158</v>
      </c>
      <c r="E268" s="311"/>
      <c r="F268" s="311"/>
    </row>
    <row r="269" spans="1:6">
      <c r="A269" s="1396" t="s">
        <v>810</v>
      </c>
      <c r="B269" s="3">
        <v>48991.912021295902</v>
      </c>
      <c r="C269" s="3">
        <v>41034.912021295931</v>
      </c>
      <c r="D269" s="5">
        <v>7957</v>
      </c>
      <c r="E269" s="311"/>
      <c r="F269" s="311"/>
    </row>
    <row r="270" spans="1:6">
      <c r="A270" s="1396" t="s">
        <v>811</v>
      </c>
      <c r="B270" s="3">
        <v>53474</v>
      </c>
      <c r="C270" s="3">
        <v>42690</v>
      </c>
      <c r="D270" s="5">
        <v>10784</v>
      </c>
      <c r="E270" s="311"/>
      <c r="F270" s="311"/>
    </row>
    <row r="271" spans="1:6">
      <c r="A271" s="1396" t="s">
        <v>812</v>
      </c>
      <c r="B271" s="3">
        <v>62828</v>
      </c>
      <c r="C271" s="3">
        <v>49634</v>
      </c>
      <c r="D271" s="5">
        <v>13194</v>
      </c>
      <c r="E271" s="311"/>
      <c r="F271" s="311"/>
    </row>
    <row r="272" spans="1:6">
      <c r="A272" s="1396" t="s">
        <v>813</v>
      </c>
      <c r="B272" s="3">
        <v>73387</v>
      </c>
      <c r="C272" s="3">
        <v>55565</v>
      </c>
      <c r="D272" s="5">
        <v>17822</v>
      </c>
      <c r="E272" s="311"/>
      <c r="F272" s="311"/>
    </row>
    <row r="273" spans="1:4" s="311" customFormat="1">
      <c r="A273" s="1396" t="s">
        <v>814</v>
      </c>
      <c r="B273" s="3">
        <v>79200</v>
      </c>
      <c r="C273" s="3">
        <v>59613</v>
      </c>
      <c r="D273" s="5">
        <v>19587</v>
      </c>
    </row>
    <row r="274" spans="1:4" s="311" customFormat="1">
      <c r="A274" s="1396" t="s">
        <v>815</v>
      </c>
      <c r="B274" s="3">
        <v>86112</v>
      </c>
      <c r="C274" s="3">
        <v>65378</v>
      </c>
      <c r="D274" s="5">
        <v>20734</v>
      </c>
    </row>
    <row r="275" spans="1:4" s="311" customFormat="1">
      <c r="A275" s="1396" t="s">
        <v>816</v>
      </c>
      <c r="B275" s="3">
        <v>94879</v>
      </c>
      <c r="C275" s="3">
        <v>71796</v>
      </c>
      <c r="D275" s="5">
        <v>23083</v>
      </c>
    </row>
    <row r="276" spans="1:4" s="311" customFormat="1">
      <c r="A276" s="1396" t="s">
        <v>817</v>
      </c>
      <c r="B276" s="3">
        <v>101199</v>
      </c>
      <c r="C276" s="3">
        <v>78388</v>
      </c>
      <c r="D276" s="5">
        <v>22811</v>
      </c>
    </row>
    <row r="277" spans="1:4" s="311" customFormat="1">
      <c r="A277" s="1396" t="s">
        <v>818</v>
      </c>
      <c r="B277" s="3">
        <v>110914</v>
      </c>
      <c r="C277" s="3">
        <v>85093</v>
      </c>
      <c r="D277" s="5">
        <v>25821</v>
      </c>
    </row>
    <row r="278" spans="1:4" s="311" customFormat="1">
      <c r="A278" s="1396" t="s">
        <v>819</v>
      </c>
      <c r="B278" s="3">
        <v>122971</v>
      </c>
      <c r="C278" s="3">
        <v>92108</v>
      </c>
      <c r="D278" s="5">
        <v>30863</v>
      </c>
    </row>
    <row r="279" spans="1:4" s="311" customFormat="1">
      <c r="A279" s="1396" t="s">
        <v>820</v>
      </c>
      <c r="B279" s="3">
        <v>134600</v>
      </c>
      <c r="C279" s="3">
        <v>100035</v>
      </c>
      <c r="D279" s="5">
        <v>34565</v>
      </c>
    </row>
    <row r="280" spans="1:4" s="311" customFormat="1">
      <c r="A280" s="1396" t="s">
        <v>821</v>
      </c>
      <c r="B280" s="3">
        <v>144434.22232419121</v>
      </c>
      <c r="C280" s="3">
        <v>105824</v>
      </c>
      <c r="D280" s="5">
        <v>38610.222324191207</v>
      </c>
    </row>
    <row r="281" spans="1:4" s="311" customFormat="1">
      <c r="A281" s="1396" t="s">
        <v>822</v>
      </c>
      <c r="B281" s="3">
        <v>149338</v>
      </c>
      <c r="C281" s="3">
        <v>108309</v>
      </c>
      <c r="D281" s="5">
        <v>41029</v>
      </c>
    </row>
    <row r="282" spans="1:4" s="311" customFormat="1">
      <c r="A282" s="1396" t="s">
        <v>823</v>
      </c>
      <c r="B282" s="3">
        <v>157903</v>
      </c>
      <c r="C282" s="3">
        <v>111285</v>
      </c>
      <c r="D282" s="5">
        <v>46618</v>
      </c>
    </row>
    <row r="283" spans="1:4" s="311" customFormat="1">
      <c r="A283" s="1396" t="s">
        <v>824</v>
      </c>
      <c r="B283" s="3">
        <v>166796</v>
      </c>
      <c r="C283" s="3">
        <v>115386</v>
      </c>
      <c r="D283" s="5">
        <v>51410</v>
      </c>
    </row>
    <row r="284" spans="1:4" s="311" customFormat="1">
      <c r="A284" s="1396" t="s">
        <v>825</v>
      </c>
      <c r="B284" s="3">
        <v>179549</v>
      </c>
      <c r="C284" s="3">
        <v>121201</v>
      </c>
      <c r="D284" s="5">
        <v>58348</v>
      </c>
    </row>
    <row r="285" spans="1:4" s="311" customFormat="1">
      <c r="A285" s="1396" t="s">
        <v>826</v>
      </c>
      <c r="B285" s="3">
        <v>184160</v>
      </c>
      <c r="C285" s="3">
        <v>124479</v>
      </c>
      <c r="D285" s="5">
        <v>59681</v>
      </c>
    </row>
    <row r="286" spans="1:4" s="311" customFormat="1">
      <c r="A286" s="1396" t="s">
        <v>827</v>
      </c>
      <c r="B286" s="3">
        <v>190746</v>
      </c>
      <c r="C286" s="3">
        <v>126982</v>
      </c>
      <c r="D286" s="5">
        <v>63764</v>
      </c>
    </row>
    <row r="287" spans="1:4" s="311" customFormat="1">
      <c r="A287" s="1396" t="s">
        <v>828</v>
      </c>
      <c r="B287" s="3">
        <v>198697</v>
      </c>
      <c r="C287" s="3">
        <v>130796</v>
      </c>
      <c r="D287" s="5">
        <v>67901</v>
      </c>
    </row>
    <row r="288" spans="1:4" s="311" customFormat="1">
      <c r="A288" s="1396" t="s">
        <v>829</v>
      </c>
      <c r="B288" s="3">
        <v>208441</v>
      </c>
      <c r="C288" s="3">
        <v>134754</v>
      </c>
      <c r="D288" s="5">
        <v>73687</v>
      </c>
    </row>
    <row r="289" spans="1:6">
      <c r="A289" s="1396" t="s">
        <v>830</v>
      </c>
      <c r="B289" s="3">
        <v>217776</v>
      </c>
      <c r="C289" s="3">
        <v>139378</v>
      </c>
      <c r="D289" s="5">
        <v>78398</v>
      </c>
      <c r="E289" s="311"/>
      <c r="F289" s="311"/>
    </row>
    <row r="290" spans="1:6">
      <c r="A290" s="1396" t="s">
        <v>831</v>
      </c>
      <c r="B290" s="3">
        <v>224010</v>
      </c>
      <c r="C290" s="3">
        <v>142041</v>
      </c>
      <c r="D290" s="5">
        <v>81969</v>
      </c>
      <c r="E290" s="311"/>
      <c r="F290" s="311"/>
    </row>
    <row r="291" spans="1:6">
      <c r="A291" s="1396" t="s">
        <v>832</v>
      </c>
      <c r="B291" s="3">
        <v>228433</v>
      </c>
      <c r="C291" s="3">
        <v>138334</v>
      </c>
      <c r="D291" s="5">
        <v>90099</v>
      </c>
      <c r="E291" s="311"/>
      <c r="F291" s="311"/>
    </row>
    <row r="292" spans="1:6">
      <c r="A292" s="1396" t="s">
        <v>833</v>
      </c>
      <c r="B292" s="3">
        <v>233234</v>
      </c>
      <c r="C292" s="3">
        <v>137567</v>
      </c>
      <c r="D292" s="5">
        <v>95667</v>
      </c>
      <c r="E292" s="311"/>
      <c r="F292" s="311"/>
    </row>
    <row r="293" spans="1:6">
      <c r="A293" s="1396" t="s">
        <v>834</v>
      </c>
      <c r="B293" s="3">
        <v>233691</v>
      </c>
      <c r="C293" s="3">
        <v>132918</v>
      </c>
      <c r="D293" s="5">
        <v>100773</v>
      </c>
      <c r="E293" s="311"/>
      <c r="F293" s="311"/>
    </row>
    <row r="294" spans="1:6">
      <c r="A294" s="1396" t="s">
        <v>835</v>
      </c>
      <c r="B294" s="3">
        <v>239322</v>
      </c>
      <c r="C294" s="4">
        <v>129791</v>
      </c>
      <c r="D294" s="5">
        <v>109531</v>
      </c>
      <c r="E294" s="311"/>
      <c r="F294" s="311"/>
    </row>
    <row r="295" spans="1:6">
      <c r="A295" s="1396" t="s">
        <v>836</v>
      </c>
      <c r="B295" s="3">
        <v>250909</v>
      </c>
      <c r="C295" s="4">
        <v>127136</v>
      </c>
      <c r="D295" s="5">
        <v>123773</v>
      </c>
      <c r="E295" s="311"/>
      <c r="F295" s="311"/>
    </row>
    <row r="296" spans="1:6">
      <c r="A296" s="1396" t="s">
        <v>837</v>
      </c>
      <c r="B296" s="3">
        <v>257472</v>
      </c>
      <c r="C296" s="4">
        <v>125729</v>
      </c>
      <c r="D296" s="5">
        <v>131743</v>
      </c>
      <c r="E296" s="311"/>
      <c r="F296" s="311"/>
    </row>
    <row r="297" spans="1:6">
      <c r="A297" s="1396" t="s">
        <v>838</v>
      </c>
      <c r="B297" s="3">
        <v>258005</v>
      </c>
      <c r="C297" s="4">
        <v>119965</v>
      </c>
      <c r="D297" s="5">
        <v>138040</v>
      </c>
      <c r="E297" s="311"/>
      <c r="F297" s="311"/>
    </row>
    <row r="298" spans="1:6">
      <c r="A298" s="1396" t="s">
        <v>839</v>
      </c>
      <c r="B298" s="3">
        <v>275758</v>
      </c>
      <c r="C298" s="4">
        <v>118066</v>
      </c>
      <c r="D298" s="5">
        <v>157692</v>
      </c>
      <c r="E298" s="311"/>
      <c r="F298" s="311"/>
    </row>
    <row r="299" spans="1:6">
      <c r="A299" s="1396" t="s">
        <v>840</v>
      </c>
      <c r="B299" s="8">
        <v>291512</v>
      </c>
      <c r="C299" s="9">
        <v>126492</v>
      </c>
      <c r="D299" s="10">
        <v>165020</v>
      </c>
      <c r="E299" s="311"/>
      <c r="F299" s="311"/>
    </row>
    <row r="300" spans="1:6">
      <c r="A300" s="1428"/>
      <c r="B300" s="1429" t="s">
        <v>845</v>
      </c>
      <c r="C300" s="1429"/>
      <c r="D300" s="1429"/>
      <c r="E300" s="311"/>
      <c r="F300" s="311"/>
    </row>
    <row r="301" spans="1:6">
      <c r="A301" s="1396"/>
      <c r="B301" s="1430">
        <v>359791</v>
      </c>
      <c r="C301" s="1431">
        <v>156063</v>
      </c>
      <c r="D301" s="1430" t="s">
        <v>1</v>
      </c>
      <c r="E301" s="311"/>
      <c r="F301" s="311"/>
    </row>
    <row r="302" spans="1:6">
      <c r="A302" s="905" t="s">
        <v>72</v>
      </c>
      <c r="B302" s="311"/>
    </row>
    <row r="303" spans="1:6">
      <c r="A303" s="25" t="s">
        <v>846</v>
      </c>
      <c r="B303" s="311"/>
    </row>
    <row r="304" spans="1:6">
      <c r="A304" s="1255" t="s">
        <v>847</v>
      </c>
      <c r="B304" s="1255"/>
    </row>
    <row r="305" spans="1:16">
      <c r="A305" s="1255" t="s">
        <v>855</v>
      </c>
      <c r="B305" s="311"/>
    </row>
    <row r="306" spans="1:16">
      <c r="A306" s="905" t="s">
        <v>73</v>
      </c>
      <c r="B306" s="311"/>
    </row>
    <row r="307" spans="1:16">
      <c r="A307" s="278" t="s">
        <v>868</v>
      </c>
      <c r="B307" s="311"/>
    </row>
    <row r="308" spans="1:16">
      <c r="A308" s="278" t="s">
        <v>869</v>
      </c>
      <c r="B308" s="311"/>
    </row>
    <row r="309" spans="1:16">
      <c r="A309" s="278" t="s">
        <v>870</v>
      </c>
      <c r="B309" s="311"/>
    </row>
    <row r="310" spans="1:16">
      <c r="A310" s="46" t="s">
        <v>871</v>
      </c>
      <c r="B310" s="3"/>
      <c r="C310" s="3"/>
    </row>
    <row r="311" spans="1:16">
      <c r="A311" s="1388" t="s">
        <v>872</v>
      </c>
      <c r="B311" s="1351"/>
      <c r="C311" s="1351"/>
      <c r="E311" s="31"/>
      <c r="F311" s="31"/>
    </row>
    <row r="312" spans="1:16">
      <c r="A312" s="35" t="s">
        <v>667</v>
      </c>
      <c r="B312" s="3"/>
      <c r="C312" s="3"/>
      <c r="E312" s="311"/>
      <c r="F312" s="311"/>
    </row>
    <row r="313" spans="1:16">
      <c r="A313" s="1391" t="s">
        <v>69</v>
      </c>
      <c r="B313" s="1393" t="s">
        <v>865</v>
      </c>
      <c r="C313" s="1393" t="s">
        <v>873</v>
      </c>
      <c r="D313" s="1393" t="s">
        <v>874</v>
      </c>
      <c r="E313" s="1393" t="s">
        <v>875</v>
      </c>
      <c r="F313" s="311"/>
    </row>
    <row r="314" spans="1:16">
      <c r="A314" s="1396" t="s">
        <v>789</v>
      </c>
      <c r="B314" s="4">
        <v>81</v>
      </c>
      <c r="C314" s="4">
        <v>81</v>
      </c>
      <c r="D314" s="1366">
        <v>0</v>
      </c>
      <c r="E314" s="1439">
        <v>0</v>
      </c>
      <c r="F314" s="311"/>
    </row>
    <row r="315" spans="1:16">
      <c r="A315" s="1396" t="s">
        <v>791</v>
      </c>
      <c r="B315" s="4">
        <v>109</v>
      </c>
      <c r="C315" s="4">
        <v>109</v>
      </c>
      <c r="D315" s="1366">
        <v>0</v>
      </c>
      <c r="E315" s="1439">
        <v>0</v>
      </c>
      <c r="F315" s="311"/>
    </row>
    <row r="316" spans="1:16">
      <c r="A316" s="1396" t="s">
        <v>792</v>
      </c>
      <c r="B316" s="4">
        <v>281</v>
      </c>
      <c r="C316" s="4">
        <v>281</v>
      </c>
      <c r="D316" s="1366">
        <v>0</v>
      </c>
      <c r="E316" s="1439">
        <v>0</v>
      </c>
      <c r="F316" s="311"/>
      <c r="H316" s="1"/>
      <c r="I316" s="1"/>
      <c r="J316" s="1"/>
      <c r="K316" s="1"/>
      <c r="L316" s="1"/>
      <c r="M316" s="1"/>
      <c r="N316" s="1"/>
      <c r="O316" s="1"/>
      <c r="P316" s="1"/>
    </row>
    <row r="317" spans="1:16">
      <c r="A317" s="1396" t="s">
        <v>793</v>
      </c>
      <c r="B317" s="4">
        <v>471</v>
      </c>
      <c r="C317" s="4">
        <v>340</v>
      </c>
      <c r="D317" s="1366">
        <v>131</v>
      </c>
      <c r="E317" s="1440">
        <v>38.529411764705884</v>
      </c>
      <c r="F317" s="311"/>
      <c r="H317" s="1"/>
      <c r="I317" s="1"/>
      <c r="J317" s="1"/>
      <c r="K317" s="1"/>
      <c r="L317" s="1"/>
      <c r="M317" s="1"/>
      <c r="N317" s="1"/>
      <c r="O317" s="1"/>
      <c r="P317" s="1"/>
    </row>
    <row r="318" spans="1:16">
      <c r="A318" s="1396" t="s">
        <v>794</v>
      </c>
      <c r="B318" s="4">
        <v>487</v>
      </c>
      <c r="C318" s="4">
        <v>349</v>
      </c>
      <c r="D318" s="1366">
        <v>138</v>
      </c>
      <c r="E318" s="1440">
        <v>39.541547277936964</v>
      </c>
      <c r="F318" s="311"/>
      <c r="H318" s="4"/>
      <c r="I318" s="1"/>
      <c r="J318" s="22"/>
      <c r="K318" s="1"/>
      <c r="L318" s="22"/>
      <c r="M318" s="1"/>
      <c r="N318" s="4"/>
      <c r="O318" s="1"/>
      <c r="P318" s="4"/>
    </row>
    <row r="319" spans="1:16">
      <c r="A319" s="1396" t="s">
        <v>795</v>
      </c>
      <c r="B319" s="4">
        <v>528</v>
      </c>
      <c r="C319" s="1358">
        <v>390</v>
      </c>
      <c r="D319" s="26">
        <v>138</v>
      </c>
      <c r="E319" s="1440">
        <v>35.384615384615387</v>
      </c>
      <c r="F319" s="311"/>
      <c r="H319" s="1"/>
      <c r="I319" s="1"/>
      <c r="J319" s="1"/>
      <c r="K319" s="1"/>
      <c r="L319" s="1"/>
      <c r="M319" s="1"/>
      <c r="N319" s="1"/>
      <c r="O319" s="1"/>
      <c r="P319" s="1"/>
    </row>
    <row r="320" spans="1:16">
      <c r="A320" s="1396" t="s">
        <v>796</v>
      </c>
      <c r="B320" s="4">
        <v>802</v>
      </c>
      <c r="C320" s="4">
        <v>579</v>
      </c>
      <c r="D320" s="1366">
        <v>223</v>
      </c>
      <c r="E320" s="1440">
        <v>38.5146804835924</v>
      </c>
      <c r="F320" s="311"/>
      <c r="H320" s="1"/>
      <c r="I320" s="1"/>
      <c r="J320" s="14"/>
      <c r="K320" s="1"/>
      <c r="L320" s="22"/>
      <c r="M320" s="1"/>
      <c r="N320" s="22"/>
      <c r="O320" s="1"/>
      <c r="P320" s="22"/>
    </row>
    <row r="321" spans="1:16">
      <c r="A321" s="1396" t="s">
        <v>797</v>
      </c>
      <c r="B321" s="4">
        <v>2223</v>
      </c>
      <c r="C321" s="4">
        <v>1499</v>
      </c>
      <c r="D321" s="1366">
        <v>724</v>
      </c>
      <c r="E321" s="1440">
        <v>48.29886591060707</v>
      </c>
      <c r="F321" s="311"/>
      <c r="H321" s="1"/>
      <c r="I321" s="1"/>
      <c r="J321" s="1"/>
      <c r="K321" s="1"/>
      <c r="L321" s="1"/>
      <c r="M321" s="1"/>
      <c r="N321" s="1"/>
      <c r="O321" s="1"/>
      <c r="P321" s="1"/>
    </row>
    <row r="322" spans="1:16">
      <c r="A322" s="1396" t="s">
        <v>798</v>
      </c>
      <c r="B322" s="3">
        <v>4908</v>
      </c>
      <c r="C322" s="15">
        <v>3327.9187066974596</v>
      </c>
      <c r="D322" s="1419">
        <v>1580.0812933025404</v>
      </c>
      <c r="E322" s="1440">
        <v>47.479564032697546</v>
      </c>
      <c r="F322" s="311"/>
      <c r="H322" s="1"/>
      <c r="I322" s="1"/>
      <c r="J322" s="1"/>
      <c r="K322" s="1"/>
      <c r="L322" s="1"/>
      <c r="M322" s="1"/>
      <c r="N322" s="1"/>
      <c r="O322" s="1"/>
      <c r="P322" s="1"/>
    </row>
    <row r="323" spans="1:16">
      <c r="A323" s="1396" t="s">
        <v>799</v>
      </c>
      <c r="B323" s="3">
        <v>6972</v>
      </c>
      <c r="C323" s="3">
        <v>4626.9547218628722</v>
      </c>
      <c r="D323" s="1366">
        <v>2345.0452781371282</v>
      </c>
      <c r="E323" s="1440">
        <v>50.682261208576996</v>
      </c>
      <c r="F323" s="311"/>
      <c r="H323" s="1"/>
      <c r="I323" s="1"/>
      <c r="J323" s="1"/>
      <c r="K323" s="1"/>
      <c r="L323" s="1"/>
      <c r="M323" s="1"/>
      <c r="N323" s="1"/>
      <c r="O323" s="1"/>
      <c r="P323" s="1"/>
    </row>
    <row r="324" spans="1:16">
      <c r="A324" s="1396" t="s">
        <v>800</v>
      </c>
      <c r="B324" s="3">
        <v>8610</v>
      </c>
      <c r="C324" s="3">
        <v>5744.420485175202</v>
      </c>
      <c r="D324" s="1366">
        <v>2865.579514824798</v>
      </c>
      <c r="E324" s="1440">
        <v>49.884570988841865</v>
      </c>
      <c r="F324" s="311"/>
      <c r="H324" s="1365"/>
      <c r="I324" s="1"/>
      <c r="J324" s="22"/>
      <c r="K324" s="1"/>
      <c r="L324" s="22"/>
      <c r="M324" s="1"/>
      <c r="N324" s="4"/>
      <c r="O324" s="1"/>
      <c r="P324" s="4"/>
    </row>
    <row r="325" spans="1:16">
      <c r="A325" s="1396" t="s">
        <v>801</v>
      </c>
      <c r="B325" s="15">
        <v>10677</v>
      </c>
      <c r="C325" s="15">
        <v>7125</v>
      </c>
      <c r="D325" s="1419">
        <v>3552</v>
      </c>
      <c r="E325" s="1440">
        <v>49.852631578947367</v>
      </c>
      <c r="F325" s="311"/>
      <c r="H325" s="1"/>
      <c r="I325" s="1"/>
      <c r="J325" s="1"/>
      <c r="K325" s="1"/>
      <c r="L325" s="1"/>
      <c r="M325" s="1"/>
      <c r="N325" s="1"/>
      <c r="O325" s="1"/>
      <c r="P325" s="1"/>
    </row>
    <row r="326" spans="1:16">
      <c r="A326" s="1396" t="s">
        <v>802</v>
      </c>
      <c r="B326" s="3">
        <v>13970</v>
      </c>
      <c r="C326" s="3">
        <v>9091.8128471950549</v>
      </c>
      <c r="D326" s="1366">
        <v>4878.1871528049451</v>
      </c>
      <c r="E326" s="1440">
        <v>53.654724693435931</v>
      </c>
      <c r="F326" s="311"/>
      <c r="H326" s="1"/>
      <c r="I326" s="1"/>
      <c r="J326" s="14"/>
      <c r="K326" s="1"/>
      <c r="L326" s="22"/>
      <c r="M326" s="1"/>
      <c r="N326" s="22"/>
      <c r="O326" s="1"/>
      <c r="P326" s="22"/>
    </row>
    <row r="327" spans="1:16">
      <c r="A327" s="1396" t="s">
        <v>803</v>
      </c>
      <c r="B327" s="3">
        <v>15806</v>
      </c>
      <c r="C327" s="3">
        <v>9897.7673291323317</v>
      </c>
      <c r="D327" s="1366">
        <v>5908.2326708676683</v>
      </c>
      <c r="E327" s="1440">
        <v>59.692579896052187</v>
      </c>
      <c r="F327" s="311"/>
      <c r="H327" s="1"/>
      <c r="I327" s="1"/>
      <c r="J327" s="1"/>
      <c r="K327" s="1"/>
      <c r="L327" s="1"/>
      <c r="M327" s="1"/>
      <c r="N327" s="1"/>
      <c r="O327" s="1"/>
      <c r="P327" s="1"/>
    </row>
    <row r="328" spans="1:16">
      <c r="A328" s="1396" t="s">
        <v>804</v>
      </c>
      <c r="B328" s="3">
        <v>19298</v>
      </c>
      <c r="C328" s="15">
        <v>11676.775697045359</v>
      </c>
      <c r="D328" s="6">
        <v>7621.2243029546398</v>
      </c>
      <c r="E328" s="1440">
        <v>65.268225584594219</v>
      </c>
      <c r="F328" s="311"/>
      <c r="H328" s="1"/>
      <c r="I328" s="1"/>
      <c r="J328" s="1"/>
      <c r="K328" s="1"/>
      <c r="L328" s="1"/>
      <c r="M328" s="1"/>
      <c r="N328" s="1"/>
      <c r="O328" s="1"/>
      <c r="P328" s="1"/>
    </row>
    <row r="329" spans="1:16">
      <c r="A329" s="1396" t="s">
        <v>806</v>
      </c>
      <c r="B329" s="3">
        <v>22727</v>
      </c>
      <c r="C329" s="15">
        <v>12824</v>
      </c>
      <c r="D329" s="6">
        <v>9903</v>
      </c>
      <c r="E329" s="1440">
        <v>77.222395508421698</v>
      </c>
      <c r="F329" s="311"/>
      <c r="H329" s="4"/>
      <c r="I329" s="4"/>
      <c r="J329" s="4"/>
      <c r="K329" s="4"/>
      <c r="L329" s="4"/>
      <c r="M329" s="4"/>
      <c r="N329" s="4"/>
      <c r="O329" s="4"/>
      <c r="P329" s="4"/>
    </row>
    <row r="330" spans="1:16">
      <c r="A330" s="1396" t="s">
        <v>807</v>
      </c>
      <c r="B330" s="3">
        <v>26556</v>
      </c>
      <c r="C330" s="22">
        <v>14582</v>
      </c>
      <c r="D330" s="6">
        <v>11974</v>
      </c>
      <c r="E330" s="1440">
        <v>82.114936222740369</v>
      </c>
      <c r="F330" s="311"/>
      <c r="H330" s="4"/>
      <c r="I330" s="4"/>
      <c r="J330" s="4"/>
      <c r="K330" s="4"/>
      <c r="L330" s="4"/>
      <c r="M330" s="4"/>
      <c r="N330" s="4"/>
      <c r="O330" s="4"/>
      <c r="P330" s="4"/>
    </row>
    <row r="331" spans="1:16">
      <c r="A331" s="1396" t="s">
        <v>808</v>
      </c>
      <c r="B331" s="3">
        <v>31278.734694048377</v>
      </c>
      <c r="C331" s="15">
        <v>17116.622186204459</v>
      </c>
      <c r="D331" s="6">
        <v>14162.112507843916</v>
      </c>
      <c r="E331" s="1440">
        <v>82.73894436519258</v>
      </c>
      <c r="F331" s="311"/>
      <c r="H331" s="4"/>
      <c r="I331" s="4"/>
      <c r="J331" s="4"/>
      <c r="K331" s="4"/>
      <c r="L331" s="4"/>
      <c r="M331" s="4"/>
      <c r="N331" s="4"/>
      <c r="O331" s="4"/>
      <c r="P331" s="4"/>
    </row>
    <row r="332" spans="1:16">
      <c r="A332" s="1396" t="s">
        <v>809</v>
      </c>
      <c r="B332" s="3">
        <v>36156.823357672147</v>
      </c>
      <c r="C332" s="15">
        <v>19500.445156189464</v>
      </c>
      <c r="D332" s="6">
        <v>16656.378201482683</v>
      </c>
      <c r="E332" s="1440">
        <v>85.415374203372636</v>
      </c>
      <c r="F332" s="311"/>
      <c r="H332" s="1"/>
      <c r="I332" s="1"/>
      <c r="J332" s="1"/>
      <c r="K332" s="1"/>
      <c r="L332" s="1"/>
      <c r="M332" s="1"/>
      <c r="N332" s="1"/>
      <c r="O332" s="1"/>
      <c r="P332" s="1"/>
    </row>
    <row r="333" spans="1:16">
      <c r="A333" s="1396" t="s">
        <v>810</v>
      </c>
      <c r="B333" s="3">
        <v>41034.912021295924</v>
      </c>
      <c r="C333" s="15">
        <v>22157.210322233412</v>
      </c>
      <c r="D333" s="6">
        <v>18877.701699062516</v>
      </c>
      <c r="E333" s="1440">
        <v>85.198910081743875</v>
      </c>
      <c r="F333" s="311"/>
      <c r="H333" s="1"/>
      <c r="I333" s="1"/>
      <c r="J333" s="1"/>
      <c r="K333" s="1"/>
      <c r="L333" s="1"/>
      <c r="M333" s="1"/>
      <c r="N333" s="1"/>
      <c r="O333" s="1"/>
      <c r="P333" s="1"/>
    </row>
    <row r="334" spans="1:16">
      <c r="A334" s="1396" t="s">
        <v>811</v>
      </c>
      <c r="B334" s="3">
        <v>42690</v>
      </c>
      <c r="C334" s="15">
        <v>22517</v>
      </c>
      <c r="D334" s="6">
        <v>20173</v>
      </c>
      <c r="E334" s="1440">
        <v>89.590087489452415</v>
      </c>
      <c r="F334" s="311"/>
    </row>
    <row r="335" spans="1:16">
      <c r="A335" s="1396" t="s">
        <v>812</v>
      </c>
      <c r="B335" s="3">
        <v>49634</v>
      </c>
      <c r="C335" s="3">
        <v>26106</v>
      </c>
      <c r="D335" s="5">
        <v>23528</v>
      </c>
      <c r="E335" s="1440">
        <v>90.12487550754615</v>
      </c>
      <c r="F335" s="311"/>
    </row>
    <row r="336" spans="1:16">
      <c r="A336" s="1396" t="s">
        <v>813</v>
      </c>
      <c r="B336" s="3">
        <v>55565</v>
      </c>
      <c r="C336" s="3">
        <v>28919</v>
      </c>
      <c r="D336" s="5">
        <v>26646</v>
      </c>
      <c r="E336" s="1440">
        <v>92.140115495003286</v>
      </c>
      <c r="F336" s="311"/>
    </row>
    <row r="337" spans="1:5" s="311" customFormat="1">
      <c r="A337" s="1396" t="s">
        <v>814</v>
      </c>
      <c r="B337" s="3">
        <v>59613</v>
      </c>
      <c r="C337" s="3">
        <v>30801</v>
      </c>
      <c r="D337" s="5">
        <v>28812</v>
      </c>
      <c r="E337" s="1440">
        <v>93.542417453978771</v>
      </c>
    </row>
    <row r="338" spans="1:5" s="311" customFormat="1">
      <c r="A338" s="1396" t="s">
        <v>815</v>
      </c>
      <c r="B338" s="3">
        <v>65378</v>
      </c>
      <c r="C338" s="3">
        <v>33397</v>
      </c>
      <c r="D338" s="5">
        <v>31981</v>
      </c>
      <c r="E338" s="1440">
        <v>95.760098212414292</v>
      </c>
    </row>
    <row r="339" spans="1:5" s="311" customFormat="1">
      <c r="A339" s="1396" t="s">
        <v>816</v>
      </c>
      <c r="B339" s="3">
        <v>71470</v>
      </c>
      <c r="C339" s="3">
        <v>36139</v>
      </c>
      <c r="D339" s="5">
        <v>35331</v>
      </c>
      <c r="E339" s="1440">
        <v>97.764188273056803</v>
      </c>
    </row>
    <row r="340" spans="1:5" s="311" customFormat="1">
      <c r="A340" s="1396" t="s">
        <v>817</v>
      </c>
      <c r="B340" s="3">
        <v>78388</v>
      </c>
      <c r="C340" s="15">
        <v>39305.961339909052</v>
      </c>
      <c r="D340" s="6">
        <v>39082.038660090948</v>
      </c>
      <c r="E340" s="1440">
        <v>99.430308604128342</v>
      </c>
    </row>
    <row r="341" spans="1:5" s="311" customFormat="1">
      <c r="A341" s="1396" t="s">
        <v>818</v>
      </c>
      <c r="B341" s="3">
        <v>85093</v>
      </c>
      <c r="C341" s="15">
        <v>42345.209912811617</v>
      </c>
      <c r="D341" s="6">
        <v>42747.790087188383</v>
      </c>
      <c r="E341" s="1440">
        <v>100.95071006899168</v>
      </c>
    </row>
    <row r="342" spans="1:5" s="311" customFormat="1">
      <c r="A342" s="1396" t="s">
        <v>819</v>
      </c>
      <c r="B342" s="3">
        <v>92108</v>
      </c>
      <c r="C342" s="15">
        <v>45619.873936118041</v>
      </c>
      <c r="D342" s="6">
        <v>46488.126063881959</v>
      </c>
      <c r="E342" s="1440">
        <v>101.90323219432771</v>
      </c>
    </row>
    <row r="343" spans="1:5" s="311" customFormat="1">
      <c r="A343" s="1396" t="s">
        <v>820</v>
      </c>
      <c r="B343" s="3">
        <v>100035</v>
      </c>
      <c r="C343" s="15">
        <v>49546.01217266218</v>
      </c>
      <c r="D343" s="6">
        <v>50488.98782733782</v>
      </c>
      <c r="E343" s="1440">
        <v>101.90323219432773</v>
      </c>
    </row>
    <row r="344" spans="1:5" s="311" customFormat="1">
      <c r="A344" s="1396" t="s">
        <v>821</v>
      </c>
      <c r="B344" s="3">
        <v>105824</v>
      </c>
      <c r="C344" s="15">
        <v>52157.017854771075</v>
      </c>
      <c r="D344" s="6">
        <v>53666.982145228925</v>
      </c>
      <c r="E344" s="1440">
        <v>102.89503570672365</v>
      </c>
    </row>
    <row r="345" spans="1:5" s="311" customFormat="1">
      <c r="A345" s="1396" t="s">
        <v>822</v>
      </c>
      <c r="B345" s="3">
        <v>108309</v>
      </c>
      <c r="C345" s="15">
        <v>53377.018493099866</v>
      </c>
      <c r="D345" s="6">
        <v>54931.981506900134</v>
      </c>
      <c r="E345" s="1440">
        <v>102.91316948323235</v>
      </c>
    </row>
    <row r="346" spans="1:5" s="311" customFormat="1">
      <c r="A346" s="1396" t="s">
        <v>823</v>
      </c>
      <c r="B346" s="3">
        <v>111285</v>
      </c>
      <c r="C346" s="15">
        <v>54889</v>
      </c>
      <c r="D346" s="6">
        <v>56396</v>
      </c>
      <c r="E346" s="1440">
        <v>102.74554100092914</v>
      </c>
    </row>
    <row r="347" spans="1:5" s="311" customFormat="1">
      <c r="A347" s="1396" t="s">
        <v>824</v>
      </c>
      <c r="B347" s="3">
        <v>115386</v>
      </c>
      <c r="C347" s="3">
        <v>57000</v>
      </c>
      <c r="D347" s="5">
        <v>58386</v>
      </c>
      <c r="E347" s="1440">
        <v>102.43157894736842</v>
      </c>
    </row>
    <row r="348" spans="1:5" s="311" customFormat="1">
      <c r="A348" s="1396" t="s">
        <v>825</v>
      </c>
      <c r="B348" s="3">
        <v>121201</v>
      </c>
      <c r="C348" s="3">
        <v>60087</v>
      </c>
      <c r="D348" s="5">
        <v>61114</v>
      </c>
      <c r="E348" s="1440">
        <v>101.7091883435685</v>
      </c>
    </row>
    <row r="349" spans="1:5" s="311" customFormat="1">
      <c r="A349" s="1396" t="s">
        <v>826</v>
      </c>
      <c r="B349" s="3">
        <v>124479</v>
      </c>
      <c r="C349" s="3">
        <v>61882</v>
      </c>
      <c r="D349" s="5">
        <v>62597</v>
      </c>
      <c r="E349" s="1440">
        <v>101.15542484082609</v>
      </c>
    </row>
    <row r="350" spans="1:5" s="311" customFormat="1">
      <c r="A350" s="1396" t="s">
        <v>827</v>
      </c>
      <c r="B350" s="3">
        <v>126982</v>
      </c>
      <c r="C350" s="3">
        <v>63228</v>
      </c>
      <c r="D350" s="5">
        <v>63754</v>
      </c>
      <c r="E350" s="1440">
        <v>100.83190991332953</v>
      </c>
    </row>
    <row r="351" spans="1:5" s="311" customFormat="1">
      <c r="A351" s="1396" t="s">
        <v>828</v>
      </c>
      <c r="B351" s="3">
        <v>130796</v>
      </c>
      <c r="C351" s="3">
        <v>64878</v>
      </c>
      <c r="D351" s="5">
        <v>65918</v>
      </c>
      <c r="E351" s="1440">
        <v>101.60300872406671</v>
      </c>
    </row>
    <row r="352" spans="1:5" s="311" customFormat="1">
      <c r="A352" s="1396" t="s">
        <v>829</v>
      </c>
      <c r="B352" s="3">
        <v>134754</v>
      </c>
      <c r="C352" s="3">
        <v>66706</v>
      </c>
      <c r="D352" s="5">
        <v>68048</v>
      </c>
      <c r="E352" s="1440">
        <v>102.01181303031213</v>
      </c>
    </row>
    <row r="353" spans="1:6">
      <c r="A353" s="1396" t="s">
        <v>830</v>
      </c>
      <c r="B353" s="3">
        <v>139378</v>
      </c>
      <c r="C353" s="3">
        <v>68660</v>
      </c>
      <c r="D353" s="5">
        <v>70718</v>
      </c>
      <c r="E353" s="1440">
        <v>102.99737838625109</v>
      </c>
      <c r="F353" s="311"/>
    </row>
    <row r="354" spans="1:6">
      <c r="A354" s="1396" t="s">
        <v>831</v>
      </c>
      <c r="B354" s="3">
        <v>142041</v>
      </c>
      <c r="C354" s="3">
        <v>70346</v>
      </c>
      <c r="D354" s="5">
        <v>71695</v>
      </c>
      <c r="E354" s="1440">
        <v>101.91766411736276</v>
      </c>
      <c r="F354" s="311"/>
    </row>
    <row r="355" spans="1:6">
      <c r="A355" s="1396" t="s">
        <v>832</v>
      </c>
      <c r="B355" s="3">
        <v>138334</v>
      </c>
      <c r="C355" s="3">
        <v>68302</v>
      </c>
      <c r="D355" s="5">
        <v>70032</v>
      </c>
      <c r="E355" s="1440">
        <v>102.53286873005183</v>
      </c>
      <c r="F355" s="311"/>
    </row>
    <row r="356" spans="1:6">
      <c r="A356" s="1396" t="s">
        <v>833</v>
      </c>
      <c r="B356" s="3">
        <v>137567</v>
      </c>
      <c r="C356" s="3">
        <v>67787</v>
      </c>
      <c r="D356" s="5">
        <v>69780</v>
      </c>
      <c r="E356" s="1440">
        <v>102.94009175800669</v>
      </c>
      <c r="F356" s="311"/>
    </row>
    <row r="357" spans="1:6">
      <c r="A357" s="1396" t="s">
        <v>834</v>
      </c>
      <c r="B357" s="3">
        <v>132918</v>
      </c>
      <c r="C357" s="3">
        <v>65957</v>
      </c>
      <c r="D357" s="5">
        <v>66961</v>
      </c>
      <c r="E357" s="1440">
        <v>101.52220386009067</v>
      </c>
      <c r="F357" s="311"/>
    </row>
    <row r="358" spans="1:6">
      <c r="A358" s="1396" t="s">
        <v>835</v>
      </c>
      <c r="B358" s="3">
        <v>129791</v>
      </c>
      <c r="C358" s="4">
        <v>64300</v>
      </c>
      <c r="D358" s="5">
        <v>65491</v>
      </c>
      <c r="E358" s="1440">
        <v>101.85225505443233</v>
      </c>
      <c r="F358" s="311"/>
    </row>
    <row r="359" spans="1:6">
      <c r="A359" s="1396" t="s">
        <v>836</v>
      </c>
      <c r="B359" s="3">
        <v>127136</v>
      </c>
      <c r="C359" s="4">
        <v>62260</v>
      </c>
      <c r="D359" s="5">
        <v>64876</v>
      </c>
      <c r="E359" s="1440">
        <v>104.20173466109861</v>
      </c>
      <c r="F359" s="311"/>
    </row>
    <row r="360" spans="1:6">
      <c r="A360" s="1396" t="s">
        <v>837</v>
      </c>
      <c r="B360" s="3">
        <v>125729</v>
      </c>
      <c r="C360" s="4">
        <v>61597</v>
      </c>
      <c r="D360" s="5">
        <v>64132</v>
      </c>
      <c r="E360" s="1440">
        <v>104.1154601685147</v>
      </c>
      <c r="F360" s="311"/>
    </row>
    <row r="361" spans="1:6">
      <c r="A361" s="1396" t="s">
        <v>838</v>
      </c>
      <c r="B361" s="3">
        <v>119965</v>
      </c>
      <c r="C361" s="4">
        <v>55000</v>
      </c>
      <c r="D361" s="5">
        <v>64965</v>
      </c>
      <c r="E361" s="1440">
        <v>118.11818181818181</v>
      </c>
      <c r="F361" s="311"/>
    </row>
    <row r="362" spans="1:6">
      <c r="A362" s="1396" t="s">
        <v>839</v>
      </c>
      <c r="B362" s="3">
        <v>118066</v>
      </c>
      <c r="C362" s="4">
        <v>54903</v>
      </c>
      <c r="D362" s="5">
        <v>63163</v>
      </c>
      <c r="E362" s="1440">
        <v>115.04471522503323</v>
      </c>
      <c r="F362" s="311"/>
    </row>
    <row r="363" spans="1:6">
      <c r="A363" s="1396" t="s">
        <v>840</v>
      </c>
      <c r="B363" s="8">
        <v>126492</v>
      </c>
      <c r="C363" s="9">
        <v>60316</v>
      </c>
      <c r="D363" s="10">
        <v>66176</v>
      </c>
      <c r="E363" s="1441">
        <v>109.71549837522383</v>
      </c>
      <c r="F363" s="311"/>
    </row>
    <row r="364" spans="1:6">
      <c r="A364" s="1428"/>
      <c r="B364" s="1429" t="s">
        <v>845</v>
      </c>
      <c r="C364" s="1429"/>
      <c r="D364" s="1429"/>
      <c r="E364" s="1429"/>
      <c r="F364" s="311"/>
    </row>
    <row r="365" spans="1:6">
      <c r="A365" s="1396"/>
      <c r="B365" s="1442">
        <v>156063</v>
      </c>
      <c r="C365" s="1442">
        <v>74364</v>
      </c>
      <c r="D365" s="1442" t="s">
        <v>1</v>
      </c>
      <c r="E365" s="1443" t="s">
        <v>1</v>
      </c>
      <c r="F365" s="311"/>
    </row>
    <row r="366" spans="1:6">
      <c r="A366" s="905" t="s">
        <v>72</v>
      </c>
      <c r="B366" s="311"/>
      <c r="D366" s="3"/>
    </row>
    <row r="367" spans="1:6">
      <c r="A367" s="25" t="s">
        <v>846</v>
      </c>
      <c r="B367" s="311"/>
      <c r="D367" s="3"/>
    </row>
    <row r="368" spans="1:6">
      <c r="A368" s="1255" t="s">
        <v>847</v>
      </c>
      <c r="B368" s="311"/>
      <c r="D368" s="3"/>
    </row>
    <row r="369" spans="1:7">
      <c r="A369" s="1255" t="s">
        <v>855</v>
      </c>
      <c r="B369" s="311"/>
      <c r="D369" s="3"/>
    </row>
    <row r="370" spans="1:7">
      <c r="A370" s="905" t="s">
        <v>73</v>
      </c>
      <c r="B370" s="311"/>
      <c r="D370" s="3"/>
    </row>
    <row r="371" spans="1:7">
      <c r="A371" s="1444" t="s">
        <v>868</v>
      </c>
      <c r="B371" s="311"/>
      <c r="D371" s="3"/>
    </row>
    <row r="372" spans="1:7">
      <c r="A372" s="278" t="s">
        <v>869</v>
      </c>
      <c r="B372" s="311"/>
      <c r="D372" s="3"/>
    </row>
    <row r="373" spans="1:7">
      <c r="A373" s="1444" t="s">
        <v>870</v>
      </c>
      <c r="B373" s="311"/>
      <c r="D373" s="3"/>
    </row>
    <row r="374" spans="1:7">
      <c r="E374" s="46"/>
    </row>
    <row r="375" spans="1:7">
      <c r="A375" s="1349" t="s">
        <v>876</v>
      </c>
      <c r="B375" s="1351"/>
      <c r="C375" s="1351"/>
      <c r="D375" s="1351"/>
      <c r="F375" s="31"/>
      <c r="G375" s="31"/>
    </row>
    <row r="376" spans="1:7">
      <c r="A376" s="35" t="s">
        <v>667</v>
      </c>
      <c r="B376" s="3"/>
      <c r="C376" s="3"/>
      <c r="D376" s="3"/>
      <c r="F376" s="311"/>
    </row>
    <row r="377" spans="1:7">
      <c r="A377" s="1391" t="s">
        <v>69</v>
      </c>
      <c r="B377" s="1393" t="s">
        <v>865</v>
      </c>
      <c r="C377" s="1393" t="s">
        <v>873</v>
      </c>
      <c r="D377" s="1393" t="s">
        <v>874</v>
      </c>
      <c r="E377" s="1393" t="s">
        <v>875</v>
      </c>
      <c r="F377" s="311"/>
    </row>
    <row r="378" spans="1:7">
      <c r="A378" s="1396" t="s">
        <v>803</v>
      </c>
      <c r="B378" s="1445">
        <v>1837</v>
      </c>
      <c r="C378" s="1445">
        <v>978</v>
      </c>
      <c r="D378" s="1446">
        <v>859</v>
      </c>
      <c r="E378" s="1447">
        <v>87.83</v>
      </c>
      <c r="F378" s="12"/>
    </row>
    <row r="379" spans="1:7">
      <c r="A379" s="1396" t="s">
        <v>804</v>
      </c>
      <c r="B379" s="1445">
        <v>2479</v>
      </c>
      <c r="C379" s="1445">
        <v>1329</v>
      </c>
      <c r="D379" s="1446">
        <v>1150</v>
      </c>
      <c r="E379" s="1448">
        <v>86.53</v>
      </c>
      <c r="F379" s="12"/>
    </row>
    <row r="380" spans="1:7">
      <c r="A380" s="1396" t="s">
        <v>806</v>
      </c>
      <c r="B380" s="1445">
        <v>3312</v>
      </c>
      <c r="C380" s="1445">
        <v>1753</v>
      </c>
      <c r="D380" s="1446">
        <v>1559</v>
      </c>
      <c r="E380" s="1448">
        <v>88.933257273245871</v>
      </c>
      <c r="F380" s="311"/>
    </row>
    <row r="381" spans="1:7">
      <c r="A381" s="1396" t="s">
        <v>807</v>
      </c>
      <c r="B381" s="1445">
        <v>4289</v>
      </c>
      <c r="C381" s="1449">
        <v>2289</v>
      </c>
      <c r="D381" s="1446">
        <v>2000</v>
      </c>
      <c r="E381" s="1448">
        <v>87.3743993010048</v>
      </c>
      <c r="F381" s="311"/>
    </row>
    <row r="382" spans="1:7">
      <c r="A382" s="1396" t="s">
        <v>808</v>
      </c>
      <c r="B382" s="1445">
        <v>5016</v>
      </c>
      <c r="C382" s="1445">
        <v>2662</v>
      </c>
      <c r="D382" s="1446">
        <v>2354</v>
      </c>
      <c r="E382" s="1448">
        <v>88.429752066115711</v>
      </c>
      <c r="F382" s="311"/>
    </row>
    <row r="383" spans="1:7">
      <c r="A383" s="1396" t="s">
        <v>809</v>
      </c>
      <c r="B383" s="1450">
        <v>6158</v>
      </c>
      <c r="C383" s="1450">
        <v>3396</v>
      </c>
      <c r="D383" s="1451">
        <v>2762</v>
      </c>
      <c r="E383" s="1448">
        <v>81.330977620730266</v>
      </c>
      <c r="F383" s="311"/>
    </row>
    <row r="384" spans="1:7">
      <c r="A384" s="1396" t="s">
        <v>810</v>
      </c>
      <c r="B384" s="1450">
        <v>7957</v>
      </c>
      <c r="C384" s="1450">
        <v>4330</v>
      </c>
      <c r="D384" s="1451">
        <v>3627</v>
      </c>
      <c r="E384" s="1448">
        <v>83.764434180138565</v>
      </c>
      <c r="F384" s="311"/>
    </row>
    <row r="385" spans="1:5" s="311" customFormat="1">
      <c r="A385" s="1396" t="s">
        <v>811</v>
      </c>
      <c r="B385" s="1450">
        <v>11212</v>
      </c>
      <c r="C385" s="1445">
        <v>5938</v>
      </c>
      <c r="D385" s="1446">
        <v>5274</v>
      </c>
      <c r="E385" s="1448">
        <v>88.817783765577644</v>
      </c>
    </row>
    <row r="386" spans="1:5" s="311" customFormat="1">
      <c r="A386" s="1396" t="s">
        <v>812</v>
      </c>
      <c r="B386" s="1445">
        <v>13194</v>
      </c>
      <c r="C386" s="1445">
        <v>6718</v>
      </c>
      <c r="D386" s="1446">
        <v>6476</v>
      </c>
      <c r="E386" s="1448">
        <v>96.39773742185173</v>
      </c>
    </row>
    <row r="387" spans="1:5" s="311" customFormat="1">
      <c r="A387" s="1396" t="s">
        <v>813</v>
      </c>
      <c r="B387" s="1445">
        <v>17822</v>
      </c>
      <c r="C387" s="1445">
        <v>9506</v>
      </c>
      <c r="D387" s="1446">
        <v>8316</v>
      </c>
      <c r="E387" s="1448">
        <v>87.481590574374081</v>
      </c>
    </row>
    <row r="388" spans="1:5" s="311" customFormat="1">
      <c r="A388" s="1396" t="s">
        <v>814</v>
      </c>
      <c r="B388" s="1445">
        <v>19587</v>
      </c>
      <c r="C388" s="1445">
        <v>10597</v>
      </c>
      <c r="D388" s="1446">
        <v>8990</v>
      </c>
      <c r="E388" s="1448">
        <v>84.83533075398698</v>
      </c>
    </row>
    <row r="389" spans="1:5" s="311" customFormat="1">
      <c r="A389" s="1396" t="s">
        <v>815</v>
      </c>
      <c r="B389" s="1445">
        <v>20734</v>
      </c>
      <c r="C389" s="1445">
        <v>11284</v>
      </c>
      <c r="D389" s="1446">
        <v>9450</v>
      </c>
      <c r="E389" s="1448">
        <v>83.74689826302729</v>
      </c>
    </row>
    <row r="390" spans="1:5" s="311" customFormat="1">
      <c r="A390" s="1396" t="s">
        <v>816</v>
      </c>
      <c r="B390" s="1445">
        <v>23083</v>
      </c>
      <c r="C390" s="1445">
        <v>12373</v>
      </c>
      <c r="D390" s="1446">
        <v>10710</v>
      </c>
      <c r="E390" s="1448">
        <v>86.559443950537457</v>
      </c>
    </row>
    <row r="391" spans="1:5" s="311" customFormat="1">
      <c r="A391" s="1396" t="s">
        <v>817</v>
      </c>
      <c r="B391" s="1445">
        <v>22811</v>
      </c>
      <c r="C391" s="1445">
        <v>11970</v>
      </c>
      <c r="D391" s="1446">
        <v>10841</v>
      </c>
      <c r="E391" s="1448">
        <v>90.568086883876347</v>
      </c>
    </row>
    <row r="392" spans="1:5" s="311" customFormat="1">
      <c r="A392" s="1396" t="s">
        <v>818</v>
      </c>
      <c r="B392" s="1445">
        <v>25821</v>
      </c>
      <c r="C392" s="1445">
        <v>13914</v>
      </c>
      <c r="D392" s="1446">
        <v>11907</v>
      </c>
      <c r="E392" s="1448">
        <v>85.575679172056923</v>
      </c>
    </row>
    <row r="393" spans="1:5" s="311" customFormat="1">
      <c r="A393" s="1396" t="s">
        <v>819</v>
      </c>
      <c r="B393" s="1445">
        <v>30863</v>
      </c>
      <c r="C393" s="1445">
        <v>16625</v>
      </c>
      <c r="D393" s="1446">
        <v>14238</v>
      </c>
      <c r="E393" s="1448">
        <v>85.642105263157902</v>
      </c>
    </row>
    <row r="394" spans="1:5" s="311" customFormat="1">
      <c r="A394" s="1396" t="s">
        <v>820</v>
      </c>
      <c r="B394" s="1445">
        <v>34565</v>
      </c>
      <c r="C394" s="1445">
        <v>18814</v>
      </c>
      <c r="D394" s="1446">
        <v>15751</v>
      </c>
      <c r="E394" s="1448">
        <v>83.719570532582125</v>
      </c>
    </row>
    <row r="395" spans="1:5" s="311" customFormat="1">
      <c r="A395" s="1396" t="s">
        <v>821</v>
      </c>
      <c r="B395" s="1445">
        <v>38610.222324191207</v>
      </c>
      <c r="C395" s="1445">
        <v>20510</v>
      </c>
      <c r="D395" s="1446">
        <v>17076</v>
      </c>
      <c r="E395" s="1448">
        <v>83.256947830326666</v>
      </c>
    </row>
    <row r="396" spans="1:5" s="311" customFormat="1">
      <c r="A396" s="1396" t="s">
        <v>822</v>
      </c>
      <c r="B396" s="1445">
        <v>41029</v>
      </c>
      <c r="C396" s="1445">
        <v>22364</v>
      </c>
      <c r="D396" s="1446">
        <v>18665</v>
      </c>
      <c r="E396" s="1448">
        <v>83.460025040243252</v>
      </c>
    </row>
    <row r="397" spans="1:5" s="311" customFormat="1">
      <c r="A397" s="1396" t="s">
        <v>823</v>
      </c>
      <c r="B397" s="1445">
        <v>46618</v>
      </c>
      <c r="C397" s="1445">
        <v>25349</v>
      </c>
      <c r="D397" s="1446">
        <v>21269</v>
      </c>
      <c r="E397" s="1448">
        <v>83.904690520336118</v>
      </c>
    </row>
    <row r="398" spans="1:5" s="311" customFormat="1">
      <c r="A398" s="1396" t="s">
        <v>824</v>
      </c>
      <c r="B398" s="1445">
        <v>51410</v>
      </c>
      <c r="C398" s="1445">
        <v>28075</v>
      </c>
      <c r="D398" s="1446">
        <v>23335</v>
      </c>
      <c r="E398" s="1448">
        <v>83.1166518254675</v>
      </c>
    </row>
    <row r="399" spans="1:5" s="311" customFormat="1">
      <c r="A399" s="1396" t="s">
        <v>825</v>
      </c>
      <c r="B399" s="1445">
        <v>58348</v>
      </c>
      <c r="C399" s="1445">
        <v>31935</v>
      </c>
      <c r="D399" s="1446">
        <v>26413</v>
      </c>
      <c r="E399" s="1448">
        <v>82.708626898387351</v>
      </c>
    </row>
    <row r="400" spans="1:5" s="311" customFormat="1">
      <c r="A400" s="1396" t="s">
        <v>826</v>
      </c>
      <c r="B400" s="1445">
        <v>59683</v>
      </c>
      <c r="C400" s="1445">
        <v>32809</v>
      </c>
      <c r="D400" s="1446">
        <v>26874</v>
      </c>
      <c r="E400" s="1448">
        <v>81.910451400530334</v>
      </c>
    </row>
    <row r="401" spans="1:5" s="311" customFormat="1">
      <c r="A401" s="1396" t="s">
        <v>827</v>
      </c>
      <c r="B401" s="1445">
        <v>63764</v>
      </c>
      <c r="C401" s="1445">
        <v>34894</v>
      </c>
      <c r="D401" s="1446">
        <v>28870</v>
      </c>
      <c r="E401" s="1448">
        <v>82.736287040751989</v>
      </c>
    </row>
    <row r="402" spans="1:5" s="311" customFormat="1">
      <c r="A402" s="1396" t="s">
        <v>828</v>
      </c>
      <c r="B402" s="1445">
        <v>67901</v>
      </c>
      <c r="C402" s="1445">
        <v>36909</v>
      </c>
      <c r="D402" s="1446">
        <v>30992</v>
      </c>
      <c r="E402" s="1448">
        <v>83.968679725812137</v>
      </c>
    </row>
    <row r="403" spans="1:5" s="311" customFormat="1">
      <c r="A403" s="1396" t="s">
        <v>829</v>
      </c>
      <c r="B403" s="1445">
        <v>73687</v>
      </c>
      <c r="C403" s="1449">
        <v>39815</v>
      </c>
      <c r="D403" s="1445">
        <v>33872</v>
      </c>
      <c r="E403" s="1448">
        <v>85.073464774582447</v>
      </c>
    </row>
    <row r="404" spans="1:5" s="311" customFormat="1">
      <c r="A404" s="1396" t="s">
        <v>830</v>
      </c>
      <c r="B404" s="1445">
        <v>78398</v>
      </c>
      <c r="C404" s="1445">
        <v>42533</v>
      </c>
      <c r="D404" s="1446">
        <v>35865</v>
      </c>
      <c r="E404" s="1448">
        <v>84.322761150165746</v>
      </c>
    </row>
    <row r="405" spans="1:5" s="311" customFormat="1">
      <c r="A405" s="1396" t="s">
        <v>831</v>
      </c>
      <c r="B405" s="1445">
        <v>81969</v>
      </c>
      <c r="C405" s="1445">
        <v>44411</v>
      </c>
      <c r="D405" s="1446">
        <v>37558</v>
      </c>
      <c r="E405" s="1448">
        <v>84.569138276553105</v>
      </c>
    </row>
    <row r="406" spans="1:5" s="311" customFormat="1">
      <c r="A406" s="1396" t="s">
        <v>832</v>
      </c>
      <c r="B406" s="1445">
        <v>90099</v>
      </c>
      <c r="C406" s="1445">
        <v>48125</v>
      </c>
      <c r="D406" s="1446">
        <v>41974</v>
      </c>
      <c r="E406" s="1448">
        <v>87.218701298701291</v>
      </c>
    </row>
    <row r="407" spans="1:5" s="311" customFormat="1">
      <c r="A407" s="1396" t="s">
        <v>833</v>
      </c>
      <c r="B407" s="1445">
        <v>95667</v>
      </c>
      <c r="C407" s="1445">
        <v>51192</v>
      </c>
      <c r="D407" s="1446">
        <v>44475</v>
      </c>
      <c r="E407" s="1448">
        <v>86.878809188935762</v>
      </c>
    </row>
    <row r="408" spans="1:5" s="311" customFormat="1">
      <c r="A408" s="1396" t="s">
        <v>834</v>
      </c>
      <c r="B408" s="1445">
        <v>100773</v>
      </c>
      <c r="C408" s="1445">
        <v>53792</v>
      </c>
      <c r="D408" s="1446">
        <v>46981</v>
      </c>
      <c r="E408" s="1448">
        <v>87.338265913146941</v>
      </c>
    </row>
    <row r="409" spans="1:5" s="311" customFormat="1">
      <c r="A409" s="1396" t="s">
        <v>835</v>
      </c>
      <c r="B409" s="1445">
        <v>109531</v>
      </c>
      <c r="C409" s="1449">
        <v>58451</v>
      </c>
      <c r="D409" s="1446">
        <v>51080</v>
      </c>
      <c r="E409" s="1448">
        <v>87.389437306461829</v>
      </c>
    </row>
    <row r="410" spans="1:5" s="311" customFormat="1">
      <c r="A410" s="1396" t="s">
        <v>836</v>
      </c>
      <c r="B410" s="1445">
        <v>123773</v>
      </c>
      <c r="C410" s="1449">
        <v>66150</v>
      </c>
      <c r="D410" s="1446">
        <v>57623</v>
      </c>
      <c r="E410" s="1448">
        <v>87.10959939531368</v>
      </c>
    </row>
    <row r="411" spans="1:5" s="311" customFormat="1">
      <c r="A411" s="1396" t="s">
        <v>837</v>
      </c>
      <c r="B411" s="1445">
        <v>131743</v>
      </c>
      <c r="C411" s="1449">
        <v>70469</v>
      </c>
      <c r="D411" s="1446">
        <v>61274</v>
      </c>
      <c r="E411" s="1448">
        <v>86.951709262228789</v>
      </c>
    </row>
    <row r="412" spans="1:5" s="311" customFormat="1">
      <c r="A412" s="1396" t="s">
        <v>838</v>
      </c>
      <c r="B412" s="1445">
        <v>138040</v>
      </c>
      <c r="C412" s="1449">
        <v>74190</v>
      </c>
      <c r="D412" s="1446">
        <v>63850</v>
      </c>
      <c r="E412" s="1448">
        <v>86.062811699689988</v>
      </c>
    </row>
    <row r="413" spans="1:5" s="311" customFormat="1">
      <c r="A413" s="1396" t="s">
        <v>839</v>
      </c>
      <c r="B413" s="1445">
        <v>157692</v>
      </c>
      <c r="C413" s="1449">
        <v>84693</v>
      </c>
      <c r="D413" s="1446">
        <v>72999</v>
      </c>
      <c r="E413" s="1448">
        <v>86.192483440189861</v>
      </c>
    </row>
    <row r="414" spans="1:5" s="311" customFormat="1">
      <c r="A414" s="1396" t="s">
        <v>840</v>
      </c>
      <c r="B414" s="1452">
        <v>165020</v>
      </c>
      <c r="C414" s="1453">
        <v>87909</v>
      </c>
      <c r="D414" s="1454">
        <v>77111</v>
      </c>
      <c r="E414" s="1455">
        <v>87.716843554129838</v>
      </c>
    </row>
    <row r="415" spans="1:5" s="311" customFormat="1">
      <c r="A415" s="1428"/>
      <c r="B415" s="1429" t="s">
        <v>861</v>
      </c>
      <c r="C415" s="1429"/>
      <c r="D415" s="1429"/>
      <c r="E415" s="1429"/>
    </row>
    <row r="416" spans="1:5" s="311" customFormat="1">
      <c r="A416" s="1396"/>
      <c r="B416" s="1442">
        <v>8883</v>
      </c>
      <c r="C416" s="1442">
        <v>8889</v>
      </c>
      <c r="D416" s="1442">
        <v>8879</v>
      </c>
      <c r="E416" s="1443" t="s">
        <v>1</v>
      </c>
    </row>
    <row r="417" spans="1:6">
      <c r="A417" s="25" t="s">
        <v>877</v>
      </c>
      <c r="B417" s="311"/>
      <c r="D417" s="3"/>
    </row>
    <row r="418" spans="1:6">
      <c r="A418" s="1255" t="s">
        <v>847</v>
      </c>
      <c r="B418" s="311"/>
      <c r="D418" s="3"/>
    </row>
    <row r="419" spans="1:6">
      <c r="A419" s="1255" t="s">
        <v>855</v>
      </c>
      <c r="B419" s="311"/>
      <c r="D419" s="3"/>
    </row>
    <row r="420" spans="1:6">
      <c r="A420" s="278" t="s">
        <v>878</v>
      </c>
      <c r="B420" s="311"/>
      <c r="D420" s="3"/>
    </row>
    <row r="421" spans="1:6">
      <c r="A421" s="278" t="s">
        <v>869</v>
      </c>
      <c r="B421" s="311"/>
      <c r="D421" s="3"/>
    </row>
    <row r="422" spans="1:6">
      <c r="A422" s="1444" t="s">
        <v>870</v>
      </c>
      <c r="B422" s="311"/>
      <c r="D422" s="3"/>
    </row>
    <row r="423" spans="1:6">
      <c r="A423" s="1456" t="s">
        <v>871</v>
      </c>
      <c r="B423" s="311"/>
      <c r="D423" s="3"/>
    </row>
    <row r="424" spans="1:6">
      <c r="B424" s="3"/>
      <c r="C424" s="3"/>
      <c r="D424" s="3"/>
      <c r="E424" s="311"/>
      <c r="F424" s="311"/>
    </row>
    <row r="425" spans="1:6">
      <c r="A425" s="280" t="s">
        <v>879</v>
      </c>
      <c r="B425" s="1457"/>
      <c r="C425" s="1457"/>
      <c r="E425" s="1457"/>
      <c r="F425" s="31"/>
    </row>
    <row r="426" spans="1:6">
      <c r="A426" s="1391" t="s">
        <v>69</v>
      </c>
      <c r="B426" s="1393" t="s">
        <v>67</v>
      </c>
      <c r="C426" s="1393" t="s">
        <v>873</v>
      </c>
      <c r="D426" s="1393" t="s">
        <v>874</v>
      </c>
      <c r="E426" s="311"/>
      <c r="F426" s="311"/>
    </row>
    <row r="427" spans="1:6">
      <c r="A427" s="1396">
        <v>1968</v>
      </c>
      <c r="B427" s="1458">
        <v>77.993394946365953</v>
      </c>
      <c r="C427" s="1458">
        <v>74.863633446704753</v>
      </c>
      <c r="D427" s="20">
        <v>90.348321722609242</v>
      </c>
      <c r="E427" s="311"/>
      <c r="F427" s="311"/>
    </row>
    <row r="428" spans="1:6">
      <c r="A428" s="1396">
        <v>1969</v>
      </c>
      <c r="B428" s="706">
        <v>72.714506592683421</v>
      </c>
      <c r="C428" s="706">
        <v>69.75982669698638</v>
      </c>
      <c r="D428" s="19">
        <v>84.295689270191644</v>
      </c>
      <c r="E428" s="311"/>
      <c r="F428" s="311"/>
    </row>
    <row r="429" spans="1:6">
      <c r="A429" s="1396">
        <v>1970</v>
      </c>
      <c r="B429" s="706">
        <v>67.435618239000888</v>
      </c>
      <c r="C429" s="706">
        <v>64.656019947267993</v>
      </c>
      <c r="D429" s="19">
        <v>78.243056817774047</v>
      </c>
      <c r="E429" s="311"/>
      <c r="F429" s="311"/>
    </row>
    <row r="430" spans="1:6">
      <c r="A430" s="1396">
        <v>1971</v>
      </c>
      <c r="B430" s="706">
        <v>62.156729885318356</v>
      </c>
      <c r="C430" s="706">
        <v>59.552213197549612</v>
      </c>
      <c r="D430" s="19">
        <v>72.190424365356449</v>
      </c>
      <c r="E430" s="311"/>
      <c r="F430" s="311"/>
    </row>
    <row r="431" spans="1:6">
      <c r="A431" s="1396">
        <v>1972</v>
      </c>
      <c r="B431" s="706">
        <v>56.877841531635823</v>
      </c>
      <c r="C431" s="706">
        <v>54.448406447831232</v>
      </c>
      <c r="D431" s="19">
        <v>66.137791912938866</v>
      </c>
      <c r="E431" s="311"/>
      <c r="F431" s="311"/>
    </row>
    <row r="432" spans="1:6">
      <c r="A432" s="1396">
        <v>1973</v>
      </c>
      <c r="B432" s="706">
        <v>51.598953177953291</v>
      </c>
      <c r="C432" s="706">
        <v>49.344599698112852</v>
      </c>
      <c r="D432" s="19">
        <v>60.085159460521268</v>
      </c>
      <c r="E432" s="311"/>
      <c r="F432" s="311"/>
    </row>
    <row r="433" spans="1:4" s="311" customFormat="1">
      <c r="A433" s="1396">
        <v>1974</v>
      </c>
      <c r="B433" s="706">
        <v>46.320064824270766</v>
      </c>
      <c r="C433" s="706">
        <v>44.240792948394471</v>
      </c>
      <c r="D433" s="19">
        <v>54.032527008103671</v>
      </c>
    </row>
    <row r="434" spans="1:4" s="311" customFormat="1">
      <c r="A434" s="1396">
        <v>1975</v>
      </c>
      <c r="B434" s="706">
        <v>41.041176470588233</v>
      </c>
      <c r="C434" s="706">
        <v>39.136986198676091</v>
      </c>
      <c r="D434" s="19">
        <v>47.979894555686073</v>
      </c>
    </row>
    <row r="435" spans="1:4" s="311" customFormat="1">
      <c r="A435" s="1396">
        <v>1976</v>
      </c>
      <c r="B435" s="706">
        <v>39.799622591843672</v>
      </c>
      <c r="C435" s="706">
        <v>38.081242157875089</v>
      </c>
      <c r="D435" s="19">
        <v>46.064483711033155</v>
      </c>
    </row>
    <row r="436" spans="1:4" s="311" customFormat="1">
      <c r="A436" s="1396">
        <v>1977</v>
      </c>
      <c r="B436" s="706">
        <v>37.671244513995859</v>
      </c>
      <c r="C436" s="706">
        <v>36.271395230787654</v>
      </c>
      <c r="D436" s="19">
        <v>42.780922263056731</v>
      </c>
    </row>
    <row r="437" spans="1:4" s="311" customFormat="1">
      <c r="A437" s="1396">
        <v>1978</v>
      </c>
      <c r="B437" s="706">
        <v>35.542866436148039</v>
      </c>
      <c r="C437" s="706">
        <v>34.461548303700219</v>
      </c>
      <c r="D437" s="19">
        <v>39.497360815080299</v>
      </c>
    </row>
    <row r="438" spans="1:4" s="311" customFormat="1">
      <c r="A438" s="1396">
        <v>1979</v>
      </c>
      <c r="B438" s="706">
        <v>33.414488358300225</v>
      </c>
      <c r="C438" s="706">
        <v>32.651701376612792</v>
      </c>
      <c r="D438" s="19">
        <v>36.213799367103867</v>
      </c>
    </row>
    <row r="439" spans="1:4" s="311" customFormat="1">
      <c r="A439" s="1396">
        <v>1980</v>
      </c>
      <c r="B439" s="706">
        <v>30.399286081349153</v>
      </c>
      <c r="C439" s="706">
        <v>30.087751563238925</v>
      </c>
      <c r="D439" s="19">
        <v>31.562087315803929</v>
      </c>
    </row>
    <row r="440" spans="1:4" s="311" customFormat="1">
      <c r="A440" s="1396">
        <v>1981</v>
      </c>
      <c r="B440" s="706">
        <v>29.83867419986256</v>
      </c>
      <c r="C440" s="706">
        <v>29.681806332274345</v>
      </c>
      <c r="D440" s="19">
        <v>30.560781360447379</v>
      </c>
    </row>
    <row r="441" spans="1:4" s="311" customFormat="1">
      <c r="A441" s="1396">
        <v>1982</v>
      </c>
      <c r="B441" s="706">
        <v>28.877625260171254</v>
      </c>
      <c r="C441" s="706">
        <v>28.985900222049352</v>
      </c>
      <c r="D441" s="19">
        <v>28.844256865550442</v>
      </c>
    </row>
    <row r="442" spans="1:4" s="311" customFormat="1">
      <c r="A442" s="1396">
        <v>1983</v>
      </c>
      <c r="B442" s="706">
        <v>27.916576320479948</v>
      </c>
      <c r="C442" s="706">
        <v>28.28999411182436</v>
      </c>
      <c r="D442" s="19">
        <v>27.127732370653501</v>
      </c>
    </row>
    <row r="443" spans="1:4" s="311" customFormat="1">
      <c r="A443" s="1396">
        <v>1984</v>
      </c>
      <c r="B443" s="706">
        <v>26.955527380788645</v>
      </c>
      <c r="C443" s="706">
        <v>27.594088001599367</v>
      </c>
      <c r="D443" s="19">
        <v>25.41120787575656</v>
      </c>
    </row>
    <row r="444" spans="1:4" s="311" customFormat="1">
      <c r="A444" s="1396">
        <v>1985</v>
      </c>
      <c r="B444" s="1459">
        <v>25.59404138289263</v>
      </c>
      <c r="C444" s="1459">
        <v>26.608221012113958</v>
      </c>
      <c r="D444" s="1460">
        <v>22.979464841319228</v>
      </c>
    </row>
    <row r="445" spans="1:4" s="311" customFormat="1">
      <c r="A445" s="1396">
        <v>1986</v>
      </c>
      <c r="B445" s="1459">
        <v>25.464763554369082</v>
      </c>
      <c r="C445" s="1459">
        <v>26.584503412147004</v>
      </c>
      <c r="D445" s="1460">
        <v>22.560523064135349</v>
      </c>
    </row>
    <row r="446" spans="1:4" s="311" customFormat="1">
      <c r="A446" s="1396">
        <v>1987</v>
      </c>
      <c r="B446" s="1459">
        <v>25.243144419757286</v>
      </c>
      <c r="C446" s="1459">
        <v>26.543844669346512</v>
      </c>
      <c r="D446" s="1460">
        <v>21.842337160391555</v>
      </c>
    </row>
    <row r="447" spans="1:4" s="311" customFormat="1">
      <c r="A447" s="1396">
        <v>1988</v>
      </c>
      <c r="B447" s="1459">
        <v>25.02152528514549</v>
      </c>
      <c r="C447" s="1459">
        <v>26.503185926546021</v>
      </c>
      <c r="D447" s="1460">
        <v>21.124151256647764</v>
      </c>
    </row>
    <row r="448" spans="1:4" s="311" customFormat="1">
      <c r="A448" s="1396">
        <v>1989</v>
      </c>
      <c r="B448" s="1459">
        <v>24.799906150533694</v>
      </c>
      <c r="C448" s="1459">
        <v>26.462527183745529</v>
      </c>
      <c r="D448" s="1460">
        <v>20.405965352903969</v>
      </c>
    </row>
    <row r="449" spans="1:4" s="311" customFormat="1">
      <c r="A449" s="1396">
        <v>1990</v>
      </c>
      <c r="B449" s="1459">
        <v>24.578287015921898</v>
      </c>
      <c r="C449" s="1459">
        <v>26.421868440945037</v>
      </c>
      <c r="D449" s="1460">
        <v>19.687779449160178</v>
      </c>
    </row>
    <row r="450" spans="1:4" s="311" customFormat="1">
      <c r="A450" s="1396">
        <v>1991</v>
      </c>
      <c r="B450" s="1459">
        <v>24.356667881310102</v>
      </c>
      <c r="C450" s="1459">
        <v>26.381209698144545</v>
      </c>
      <c r="D450" s="1460">
        <v>18.969593545416384</v>
      </c>
    </row>
    <row r="451" spans="1:4" s="311" customFormat="1">
      <c r="A451" s="1396">
        <v>1992</v>
      </c>
      <c r="B451" s="1459">
        <v>24.135048746698306</v>
      </c>
      <c r="C451" s="1459">
        <v>26.34055095534405</v>
      </c>
      <c r="D451" s="1460">
        <v>18.251407641672593</v>
      </c>
    </row>
    <row r="452" spans="1:4" s="311" customFormat="1">
      <c r="A452" s="1396">
        <v>1993</v>
      </c>
      <c r="B452" s="1459">
        <v>23.91342961208651</v>
      </c>
      <c r="C452" s="1459">
        <v>26.299892212543558</v>
      </c>
      <c r="D452" s="1460">
        <v>17.533221737928798</v>
      </c>
    </row>
    <row r="453" spans="1:4" s="311" customFormat="1">
      <c r="A453" s="1396">
        <v>1994</v>
      </c>
      <c r="B453" s="1459">
        <v>23.691810477474714</v>
      </c>
      <c r="C453" s="1459">
        <v>26.259233469743066</v>
      </c>
      <c r="D453" s="1460">
        <v>16.815035834185004</v>
      </c>
    </row>
    <row r="454" spans="1:4" s="311" customFormat="1">
      <c r="A454" s="1396">
        <v>1995</v>
      </c>
      <c r="B454" s="1459">
        <v>23.377850036774671</v>
      </c>
      <c r="C454" s="1459">
        <v>26.201633584109036</v>
      </c>
      <c r="D454" s="1460">
        <v>15.797605803881298</v>
      </c>
    </row>
    <row r="455" spans="1:4" s="311" customFormat="1">
      <c r="A455" s="1396">
        <v>1996</v>
      </c>
      <c r="B455" s="706">
        <v>23.121822909657084</v>
      </c>
      <c r="C455" s="706">
        <v>25.977917545774563</v>
      </c>
      <c r="D455" s="19">
        <v>15.546489303317481</v>
      </c>
    </row>
    <row r="456" spans="1:4" s="311" customFormat="1">
      <c r="A456" s="1396">
        <v>1997</v>
      </c>
      <c r="B456" s="706">
        <v>22.682919263169794</v>
      </c>
      <c r="C456" s="706">
        <v>25.594404337201183</v>
      </c>
      <c r="D456" s="19">
        <v>15.11600387377951</v>
      </c>
    </row>
    <row r="457" spans="1:4" s="311" customFormat="1">
      <c r="A457" s="1396">
        <v>1998</v>
      </c>
      <c r="B457" s="706">
        <v>22.244015616682503</v>
      </c>
      <c r="C457" s="706">
        <v>25.210891128627804</v>
      </c>
      <c r="D457" s="19">
        <v>14.685518444241538</v>
      </c>
    </row>
    <row r="458" spans="1:4" s="311" customFormat="1">
      <c r="A458" s="1396">
        <v>1999</v>
      </c>
      <c r="B458" s="706">
        <v>21.805111970195213</v>
      </c>
      <c r="C458" s="706">
        <v>24.82737792005442</v>
      </c>
      <c r="D458" s="19">
        <v>14.255033014703567</v>
      </c>
    </row>
    <row r="459" spans="1:4" s="311" customFormat="1">
      <c r="A459" s="1396">
        <v>2000</v>
      </c>
      <c r="B459" s="706">
        <v>21.366208323707923</v>
      </c>
      <c r="C459" s="706">
        <v>24.443864711481041</v>
      </c>
      <c r="D459" s="19">
        <v>13.824547585165595</v>
      </c>
    </row>
    <row r="460" spans="1:4" s="311" customFormat="1">
      <c r="A460" s="1396">
        <v>2001</v>
      </c>
      <c r="B460" s="706">
        <v>20.744428157850926</v>
      </c>
      <c r="C460" s="706">
        <v>23.900554332668751</v>
      </c>
      <c r="D460" s="19">
        <v>13.214693226653468</v>
      </c>
    </row>
    <row r="461" spans="1:4" s="311" customFormat="1">
      <c r="A461" s="1396">
        <v>2002</v>
      </c>
      <c r="B461" s="706">
        <v>19.388728195758144</v>
      </c>
      <c r="C461" s="706">
        <v>22.285379588646862</v>
      </c>
      <c r="D461" s="19">
        <v>12.524007527237499</v>
      </c>
    </row>
    <row r="462" spans="1:4" s="311" customFormat="1">
      <c r="A462" s="1396">
        <v>2003</v>
      </c>
      <c r="B462" s="706">
        <v>17.35517825261897</v>
      </c>
      <c r="C462" s="706">
        <v>19.86261747261403</v>
      </c>
      <c r="D462" s="19">
        <v>11.487978978113544</v>
      </c>
    </row>
    <row r="463" spans="1:4" s="311" customFormat="1">
      <c r="A463" s="1396">
        <v>2004</v>
      </c>
      <c r="B463" s="706">
        <v>15.321628309479797</v>
      </c>
      <c r="C463" s="706">
        <v>17.439855356581198</v>
      </c>
      <c r="D463" s="19">
        <v>10.451950428989591</v>
      </c>
    </row>
    <row r="464" spans="1:4" s="311" customFormat="1">
      <c r="A464" s="1396">
        <v>2005</v>
      </c>
      <c r="B464" s="706">
        <v>12.610228385294231</v>
      </c>
      <c r="C464" s="706">
        <v>14.209505868537423</v>
      </c>
      <c r="D464" s="19">
        <v>9.070579030157651</v>
      </c>
    </row>
    <row r="465" spans="1:7">
      <c r="A465" s="1396">
        <v>2006</v>
      </c>
      <c r="B465" s="706">
        <v>11.907827690337358</v>
      </c>
      <c r="C465" s="706">
        <v>13.391059207975808</v>
      </c>
      <c r="D465" s="19">
        <v>8.6665074983056432</v>
      </c>
      <c r="E465" s="311"/>
      <c r="F465" s="311"/>
    </row>
    <row r="466" spans="1:7">
      <c r="A466" s="1396">
        <v>2007</v>
      </c>
      <c r="B466" s="706">
        <v>10.69679200937723</v>
      </c>
      <c r="C466" s="706">
        <v>11.979944275973024</v>
      </c>
      <c r="D466" s="19">
        <v>7.9698324433883876</v>
      </c>
      <c r="E466" s="311"/>
      <c r="F466" s="311"/>
    </row>
    <row r="467" spans="1:7">
      <c r="A467" s="1396">
        <v>2008</v>
      </c>
      <c r="B467" s="706">
        <v>9.4857563284171018</v>
      </c>
      <c r="C467" s="706">
        <v>10.568829343970238</v>
      </c>
      <c r="D467" s="19">
        <v>7.2731573884711329</v>
      </c>
      <c r="E467" s="311"/>
      <c r="F467" s="311"/>
    </row>
    <row r="468" spans="1:7">
      <c r="A468" s="1396">
        <v>2009</v>
      </c>
      <c r="B468" s="706">
        <v>8.2747206474569737</v>
      </c>
      <c r="C468" s="706">
        <v>9.1577144119674543</v>
      </c>
      <c r="D468" s="19">
        <v>6.5764823335538782</v>
      </c>
      <c r="E468" s="311"/>
      <c r="F468" s="311"/>
    </row>
    <row r="469" spans="1:7">
      <c r="A469" s="1396">
        <v>2010</v>
      </c>
      <c r="B469" s="1461">
        <v>7.8956664793164544</v>
      </c>
      <c r="C469" s="1461">
        <v>8.7160354382505822</v>
      </c>
      <c r="D469" s="1462">
        <v>6.3584230413647767</v>
      </c>
      <c r="E469" s="311"/>
      <c r="F469" s="311"/>
    </row>
    <row r="470" spans="1:7">
      <c r="A470" s="905" t="s">
        <v>880</v>
      </c>
      <c r="B470" s="25"/>
      <c r="C470" s="25"/>
      <c r="D470" s="25"/>
      <c r="E470" s="311"/>
      <c r="F470" s="311"/>
    </row>
    <row r="471" spans="1:7">
      <c r="A471" s="25" t="s">
        <v>485</v>
      </c>
      <c r="B471" s="25"/>
      <c r="C471" s="25"/>
      <c r="D471" s="25"/>
      <c r="E471" s="311"/>
      <c r="F471" s="311"/>
    </row>
    <row r="472" spans="1:7">
      <c r="A472" s="278" t="s">
        <v>881</v>
      </c>
      <c r="B472" s="25"/>
      <c r="C472" s="25"/>
      <c r="D472" s="25"/>
      <c r="E472" s="311"/>
      <c r="F472" s="311"/>
    </row>
    <row r="473" spans="1:7">
      <c r="A473" s="1463" t="s">
        <v>882</v>
      </c>
      <c r="B473" s="1463"/>
      <c r="C473" s="1463"/>
      <c r="D473" s="1463"/>
      <c r="E473" s="311"/>
      <c r="F473" s="311"/>
    </row>
    <row r="474" spans="1:7">
      <c r="A474" s="311"/>
      <c r="B474" s="311"/>
      <c r="E474" s="311"/>
      <c r="F474" s="311"/>
    </row>
    <row r="476" spans="1:7">
      <c r="A476" s="31" t="s">
        <v>883</v>
      </c>
      <c r="B476" s="1457"/>
      <c r="C476" s="1457"/>
      <c r="D476" s="1457"/>
      <c r="F476" s="31"/>
      <c r="G476" s="31"/>
    </row>
    <row r="477" spans="1:7">
      <c r="A477" s="1391" t="s">
        <v>69</v>
      </c>
      <c r="B477" s="1393" t="s">
        <v>67</v>
      </c>
      <c r="C477" s="1393" t="s">
        <v>873</v>
      </c>
      <c r="D477" s="1393" t="s">
        <v>874</v>
      </c>
      <c r="E477" s="311"/>
      <c r="F477" s="311"/>
    </row>
    <row r="478" spans="1:7">
      <c r="A478" s="1396">
        <v>1968</v>
      </c>
      <c r="B478" s="1458">
        <v>90.132248219735501</v>
      </c>
      <c r="C478" s="1458">
        <v>84.838898652606915</v>
      </c>
      <c r="D478" s="20">
        <v>97.407407407407405</v>
      </c>
      <c r="E478" s="311"/>
      <c r="F478" s="311"/>
    </row>
    <row r="479" spans="1:7">
      <c r="A479" s="1396">
        <v>1969</v>
      </c>
      <c r="B479" s="706">
        <v>85.127907743907571</v>
      </c>
      <c r="C479" s="706">
        <v>78.699315180233299</v>
      </c>
      <c r="D479" s="19">
        <v>93.627606883083175</v>
      </c>
      <c r="E479" s="311"/>
      <c r="F479" s="311"/>
    </row>
    <row r="480" spans="1:7">
      <c r="A480" s="1396">
        <v>1970</v>
      </c>
      <c r="B480" s="706">
        <v>80.123567268079597</v>
      </c>
      <c r="C480" s="706">
        <v>72.559731707859669</v>
      </c>
      <c r="D480" s="19">
        <v>89.847806358758945</v>
      </c>
      <c r="E480" s="311"/>
      <c r="F480" s="311"/>
    </row>
    <row r="481" spans="1:4" s="311" customFormat="1">
      <c r="A481" s="1396">
        <v>1971</v>
      </c>
      <c r="B481" s="706">
        <v>75.119226792251709</v>
      </c>
      <c r="C481" s="706">
        <v>66.420148235486053</v>
      </c>
      <c r="D481" s="19">
        <v>86.068005834434729</v>
      </c>
    </row>
    <row r="482" spans="1:4" s="311" customFormat="1">
      <c r="A482" s="1396">
        <v>1972</v>
      </c>
      <c r="B482" s="706">
        <v>70.114886316423778</v>
      </c>
      <c r="C482" s="706">
        <v>60.28056476311243</v>
      </c>
      <c r="D482" s="19">
        <v>82.288205310110499</v>
      </c>
    </row>
    <row r="483" spans="1:4" s="311" customFormat="1">
      <c r="A483" s="1396">
        <v>1973</v>
      </c>
      <c r="B483" s="706">
        <v>65.110545840595847</v>
      </c>
      <c r="C483" s="706">
        <v>54.140981290738807</v>
      </c>
      <c r="D483" s="19">
        <v>78.508404785786269</v>
      </c>
    </row>
    <row r="484" spans="1:4" s="311" customFormat="1">
      <c r="A484" s="1396">
        <v>1974</v>
      </c>
      <c r="B484" s="706">
        <v>60.106205364767916</v>
      </c>
      <c r="C484" s="706">
        <v>48.001397818365184</v>
      </c>
      <c r="D484" s="19">
        <v>74.728604261462038</v>
      </c>
    </row>
    <row r="485" spans="1:4" s="311" customFormat="1">
      <c r="A485" s="1396">
        <v>1975</v>
      </c>
      <c r="B485" s="706">
        <v>55.101864888939978</v>
      </c>
      <c r="C485" s="706">
        <v>41.861814345991561</v>
      </c>
      <c r="D485" s="19">
        <v>70.948803737137808</v>
      </c>
    </row>
    <row r="486" spans="1:4" s="311" customFormat="1">
      <c r="A486" s="1396">
        <v>1976</v>
      </c>
      <c r="B486" s="706">
        <v>53.349190000116323</v>
      </c>
      <c r="C486" s="706">
        <v>40.213663881159221</v>
      </c>
      <c r="D486" s="19">
        <v>69.044960300899518</v>
      </c>
    </row>
    <row r="487" spans="1:4" s="311" customFormat="1">
      <c r="A487" s="1396">
        <v>1977</v>
      </c>
      <c r="B487" s="706">
        <v>50.344604476418631</v>
      </c>
      <c r="C487" s="706">
        <v>37.388263084303773</v>
      </c>
      <c r="D487" s="19">
        <v>65.781228695919609</v>
      </c>
    </row>
    <row r="488" spans="1:4" s="311" customFormat="1">
      <c r="A488" s="1396">
        <v>1978</v>
      </c>
      <c r="B488" s="706">
        <v>47.340018952720939</v>
      </c>
      <c r="C488" s="706">
        <v>34.562862287448333</v>
      </c>
      <c r="D488" s="19">
        <v>62.517497090939692</v>
      </c>
    </row>
    <row r="489" spans="1:4" s="311" customFormat="1">
      <c r="A489" s="1396">
        <v>1979</v>
      </c>
      <c r="B489" s="706">
        <v>44.33543342902324</v>
      </c>
      <c r="C489" s="706">
        <v>31.737461490592892</v>
      </c>
      <c r="D489" s="19">
        <v>59.253765485959775</v>
      </c>
    </row>
    <row r="490" spans="1:4" s="311" customFormat="1">
      <c r="A490" s="1396">
        <v>1980</v>
      </c>
      <c r="B490" s="706">
        <v>40.078937270451497</v>
      </c>
      <c r="C490" s="706">
        <v>27.734810361714345</v>
      </c>
      <c r="D490" s="19">
        <v>54.630145712238232</v>
      </c>
    </row>
    <row r="491" spans="1:4" s="311" customFormat="1">
      <c r="A491" s="1396">
        <v>1981</v>
      </c>
      <c r="B491" s="706">
        <v>38.784513096639024</v>
      </c>
      <c r="C491" s="706">
        <v>26.779638106913541</v>
      </c>
      <c r="D491" s="19">
        <v>52.815443631383367</v>
      </c>
    </row>
    <row r="492" spans="1:4" s="311" customFormat="1">
      <c r="A492" s="1396">
        <v>1982</v>
      </c>
      <c r="B492" s="706">
        <v>36.56550022724619</v>
      </c>
      <c r="C492" s="706">
        <v>25.142199955826452</v>
      </c>
      <c r="D492" s="19">
        <v>49.704525778489305</v>
      </c>
    </row>
    <row r="493" spans="1:4" s="311" customFormat="1">
      <c r="A493" s="1396">
        <v>1983</v>
      </c>
      <c r="B493" s="706">
        <v>34.346487357853348</v>
      </c>
      <c r="C493" s="706">
        <v>23.50476180473936</v>
      </c>
      <c r="D493" s="19">
        <v>46.593607925595244</v>
      </c>
    </row>
    <row r="494" spans="1:4" s="311" customFormat="1">
      <c r="A494" s="1396">
        <v>1984</v>
      </c>
      <c r="B494" s="706">
        <v>32.127474488460514</v>
      </c>
      <c r="C494" s="706">
        <v>21.867323653652267</v>
      </c>
      <c r="D494" s="19">
        <v>43.482690072701189</v>
      </c>
    </row>
    <row r="495" spans="1:4" s="311" customFormat="1">
      <c r="A495" s="1396">
        <v>1985</v>
      </c>
      <c r="B495" s="1459">
        <v>28.983872923487329</v>
      </c>
      <c r="C495" s="1459">
        <v>19.547619606278889</v>
      </c>
      <c r="D495" s="1460">
        <v>39.075556447767937</v>
      </c>
    </row>
    <row r="496" spans="1:4" s="311" customFormat="1">
      <c r="A496" s="1396">
        <v>1986</v>
      </c>
      <c r="B496" s="1459">
        <v>28.166392832089379</v>
      </c>
      <c r="C496" s="1459">
        <v>18.992148997446375</v>
      </c>
      <c r="D496" s="1460">
        <v>37.967515819891865</v>
      </c>
    </row>
    <row r="497" spans="1:4" s="311" customFormat="1">
      <c r="A497" s="1396">
        <v>1987</v>
      </c>
      <c r="B497" s="1459">
        <v>26.764998389692892</v>
      </c>
      <c r="C497" s="1459">
        <v>18.039913668019206</v>
      </c>
      <c r="D497" s="1460">
        <v>36.068017600675745</v>
      </c>
    </row>
    <row r="498" spans="1:4" s="311" customFormat="1">
      <c r="A498" s="1396">
        <v>1988</v>
      </c>
      <c r="B498" s="1459">
        <v>25.363603947296408</v>
      </c>
      <c r="C498" s="1459">
        <v>17.087678338592038</v>
      </c>
      <c r="D498" s="1460">
        <v>34.168519381459625</v>
      </c>
    </row>
    <row r="499" spans="1:4" s="311" customFormat="1">
      <c r="A499" s="1396">
        <v>1989</v>
      </c>
      <c r="B499" s="1459">
        <v>23.962209504899921</v>
      </c>
      <c r="C499" s="1459">
        <v>16.13544300916487</v>
      </c>
      <c r="D499" s="1460">
        <v>32.269021162243504</v>
      </c>
    </row>
    <row r="500" spans="1:4" s="311" customFormat="1">
      <c r="A500" s="1396">
        <v>1990</v>
      </c>
      <c r="B500" s="1459">
        <v>22.560815062503401</v>
      </c>
      <c r="C500" s="1459">
        <v>15.183207679737704</v>
      </c>
      <c r="D500" s="1460">
        <v>30.369522943027384</v>
      </c>
    </row>
    <row r="501" spans="1:4" s="311" customFormat="1">
      <c r="A501" s="1396">
        <v>1991</v>
      </c>
      <c r="B501" s="1459">
        <v>21.15942062010695</v>
      </c>
      <c r="C501" s="1459">
        <v>14.230972350310536</v>
      </c>
      <c r="D501" s="1460">
        <v>28.470024723811264</v>
      </c>
    </row>
    <row r="502" spans="1:4" s="311" customFormat="1">
      <c r="A502" s="1396">
        <v>1992</v>
      </c>
      <c r="B502" s="1459">
        <v>19.758026177710462</v>
      </c>
      <c r="C502" s="1459">
        <v>13.278737020883369</v>
      </c>
      <c r="D502" s="1460">
        <v>26.570526504595144</v>
      </c>
    </row>
    <row r="503" spans="1:4" s="311" customFormat="1">
      <c r="A503" s="1396">
        <v>1993</v>
      </c>
      <c r="B503" s="1459">
        <v>18.356631735313975</v>
      </c>
      <c r="C503" s="1459">
        <v>12.326501691456201</v>
      </c>
      <c r="D503" s="1460">
        <v>24.671028285379023</v>
      </c>
    </row>
    <row r="504" spans="1:4" s="311" customFormat="1">
      <c r="A504" s="1396">
        <v>1994</v>
      </c>
      <c r="B504" s="1459">
        <v>16.955237292917488</v>
      </c>
      <c r="C504" s="1459">
        <v>11.374266362029031</v>
      </c>
      <c r="D504" s="1460">
        <v>22.771530066162903</v>
      </c>
    </row>
    <row r="505" spans="1:4" s="311" customFormat="1">
      <c r="A505" s="1396">
        <v>1995</v>
      </c>
      <c r="B505" s="1459">
        <v>14.969928499522469</v>
      </c>
      <c r="C505" s="1459">
        <v>10.025266312007211</v>
      </c>
      <c r="D505" s="1460">
        <v>20.080574255606734</v>
      </c>
    </row>
    <row r="506" spans="1:4" s="311" customFormat="1">
      <c r="A506" s="1396">
        <v>1996</v>
      </c>
      <c r="B506" s="706">
        <v>14.602730499428</v>
      </c>
      <c r="C506" s="706">
        <v>9.7552013702568061</v>
      </c>
      <c r="D506" s="19">
        <v>19.599148290275103</v>
      </c>
    </row>
    <row r="507" spans="1:4" s="311" customFormat="1">
      <c r="A507" s="1396">
        <v>1997</v>
      </c>
      <c r="B507" s="706">
        <v>13.97324821355177</v>
      </c>
      <c r="C507" s="706">
        <v>9.2922328986846843</v>
      </c>
      <c r="D507" s="19">
        <v>18.773846635420874</v>
      </c>
    </row>
    <row r="508" spans="1:4" s="311" customFormat="1">
      <c r="A508" s="1396">
        <v>1998</v>
      </c>
      <c r="B508" s="706">
        <v>13.343765927675538</v>
      </c>
      <c r="C508" s="706">
        <v>8.8292644271125607</v>
      </c>
      <c r="D508" s="19">
        <v>17.948544980566648</v>
      </c>
    </row>
    <row r="509" spans="1:4" s="311" customFormat="1">
      <c r="A509" s="1396">
        <v>1999</v>
      </c>
      <c r="B509" s="706">
        <v>12.714283641799307</v>
      </c>
      <c r="C509" s="706">
        <v>8.3662959555404388</v>
      </c>
      <c r="D509" s="19">
        <v>17.123243325712419</v>
      </c>
    </row>
    <row r="510" spans="1:4" s="311" customFormat="1">
      <c r="A510" s="1396">
        <v>2000</v>
      </c>
      <c r="B510" s="706">
        <v>12.0848013559231</v>
      </c>
      <c r="C510" s="706">
        <v>7.9033274839683152</v>
      </c>
      <c r="D510" s="19">
        <v>16.297941670858194</v>
      </c>
    </row>
    <row r="511" spans="1:4" s="311" customFormat="1">
      <c r="A511" s="1396">
        <v>2001</v>
      </c>
      <c r="B511" s="706">
        <v>11.19303478426508</v>
      </c>
      <c r="C511" s="706">
        <v>7.247455482574475</v>
      </c>
      <c r="D511" s="19">
        <v>15.12876432648137</v>
      </c>
    </row>
    <row r="512" spans="1:4" s="311" customFormat="1">
      <c r="A512" s="1396">
        <v>2002</v>
      </c>
      <c r="B512" s="706">
        <v>10.696130453586607</v>
      </c>
      <c r="C512" s="706">
        <v>6.8751157280265982</v>
      </c>
      <c r="D512" s="19">
        <v>14.513271321123344</v>
      </c>
    </row>
    <row r="513" spans="1:10">
      <c r="A513" s="1396">
        <v>2003</v>
      </c>
      <c r="B513" s="706">
        <v>9.9507739575688952</v>
      </c>
      <c r="C513" s="706">
        <v>6.3166060962047839</v>
      </c>
      <c r="D513" s="19">
        <v>13.590031813086306</v>
      </c>
      <c r="E513" s="311"/>
      <c r="F513" s="311"/>
    </row>
    <row r="514" spans="1:10">
      <c r="A514" s="1396">
        <v>2004</v>
      </c>
      <c r="B514" s="706">
        <v>9.2054174615511837</v>
      </c>
      <c r="C514" s="706">
        <v>5.7580964643829695</v>
      </c>
      <c r="D514" s="19">
        <v>12.666792305049267</v>
      </c>
      <c r="E514" s="311"/>
      <c r="F514" s="311"/>
    </row>
    <row r="515" spans="1:10">
      <c r="A515" s="1396">
        <v>2005</v>
      </c>
      <c r="B515" s="706">
        <v>8.2116088001942362</v>
      </c>
      <c r="C515" s="706">
        <v>5.0134169552872168</v>
      </c>
      <c r="D515" s="19">
        <v>11.435806294333213</v>
      </c>
      <c r="E515" s="311"/>
      <c r="F515" s="311"/>
    </row>
    <row r="516" spans="1:10">
      <c r="A516" s="1396">
        <v>2006</v>
      </c>
      <c r="B516" s="1464">
        <v>7.9009003649251426</v>
      </c>
      <c r="C516" s="1464">
        <v>4.7938901581132649</v>
      </c>
      <c r="D516" s="19">
        <v>11.039266918416956</v>
      </c>
      <c r="E516" s="311"/>
      <c r="F516" s="311"/>
    </row>
    <row r="517" spans="1:10">
      <c r="A517" s="1396">
        <v>2007</v>
      </c>
      <c r="B517" s="1464">
        <v>7.3651961661853269</v>
      </c>
      <c r="C517" s="1464">
        <v>4.4153956802271423</v>
      </c>
      <c r="D517" s="19">
        <v>10.355578339250997</v>
      </c>
      <c r="E517" s="311"/>
      <c r="F517" s="311"/>
    </row>
    <row r="518" spans="1:10">
      <c r="A518" s="1396">
        <v>2008</v>
      </c>
      <c r="B518" s="1464">
        <v>6.8294919674455103</v>
      </c>
      <c r="C518" s="1464">
        <v>4.0369012023410189</v>
      </c>
      <c r="D518" s="19">
        <v>9.6718897600850351</v>
      </c>
      <c r="E518" s="311"/>
      <c r="F518" s="311"/>
    </row>
    <row r="519" spans="1:10">
      <c r="A519" s="1396">
        <v>2009</v>
      </c>
      <c r="B519" s="706">
        <v>6.2937877687056947</v>
      </c>
      <c r="C519" s="706">
        <v>3.6584067244548955</v>
      </c>
      <c r="D519" s="19">
        <v>8.9882011809190736</v>
      </c>
      <c r="E519" s="311"/>
      <c r="F519" s="311"/>
    </row>
    <row r="520" spans="1:10">
      <c r="A520" s="1396">
        <v>2010</v>
      </c>
      <c r="B520" s="1461">
        <v>6.1261123545001297</v>
      </c>
      <c r="C520" s="1461">
        <v>3.5399379528765391</v>
      </c>
      <c r="D520" s="1462">
        <v>8.7742066556401284</v>
      </c>
      <c r="E520" s="311"/>
      <c r="F520" s="311"/>
    </row>
    <row r="521" spans="1:10">
      <c r="A521" s="905" t="s">
        <v>880</v>
      </c>
      <c r="B521" s="25"/>
      <c r="C521" s="25"/>
      <c r="D521" s="25"/>
      <c r="E521" s="311"/>
      <c r="F521" s="311"/>
    </row>
    <row r="522" spans="1:10">
      <c r="A522" s="25" t="s">
        <v>485</v>
      </c>
      <c r="B522" s="25"/>
      <c r="C522" s="25"/>
      <c r="D522" s="25"/>
      <c r="E522" s="311"/>
      <c r="F522" s="311"/>
    </row>
    <row r="523" spans="1:10">
      <c r="A523" s="278" t="s">
        <v>881</v>
      </c>
      <c r="B523" s="25"/>
      <c r="C523" s="25"/>
      <c r="D523" s="25"/>
      <c r="E523" s="311"/>
      <c r="F523" s="311"/>
    </row>
    <row r="524" spans="1:10">
      <c r="A524" s="1463" t="s">
        <v>882</v>
      </c>
      <c r="B524" s="1463"/>
      <c r="C524" s="1463"/>
      <c r="D524" s="1463"/>
      <c r="E524" s="311"/>
      <c r="F524" s="311"/>
    </row>
    <row r="525" spans="1:10">
      <c r="A525" s="311"/>
      <c r="B525" s="311"/>
      <c r="E525" s="311"/>
      <c r="F525" s="311"/>
    </row>
    <row r="527" spans="1:10">
      <c r="A527" s="280" t="s">
        <v>884</v>
      </c>
      <c r="B527" s="1457"/>
      <c r="C527" s="1457"/>
      <c r="D527" s="1457"/>
      <c r="E527" s="1457"/>
      <c r="F527" s="31"/>
      <c r="G527" s="31"/>
      <c r="H527" s="31"/>
      <c r="I527" s="31"/>
      <c r="J527" s="31"/>
    </row>
    <row r="528" spans="1:10">
      <c r="A528" s="1391" t="s">
        <v>69</v>
      </c>
      <c r="B528" s="1393" t="s">
        <v>67</v>
      </c>
      <c r="C528" s="1393" t="s">
        <v>873</v>
      </c>
      <c r="D528" s="1393" t="s">
        <v>874</v>
      </c>
      <c r="E528" s="311"/>
      <c r="F528" s="311"/>
    </row>
    <row r="529" spans="1:4" s="311" customFormat="1">
      <c r="A529" s="1396">
        <v>1968</v>
      </c>
      <c r="B529" s="1458">
        <v>70.632505346274058</v>
      </c>
      <c r="C529" s="1458">
        <v>71.101586319650039</v>
      </c>
      <c r="D529" s="20">
        <v>64.332344213649847</v>
      </c>
    </row>
    <row r="530" spans="1:4" s="311" customFormat="1">
      <c r="A530" s="1396">
        <v>1969</v>
      </c>
      <c r="B530" s="706">
        <v>65.888129499970347</v>
      </c>
      <c r="C530" s="706">
        <v>66.470719565034415</v>
      </c>
      <c r="D530" s="19">
        <v>59.493215280774322</v>
      </c>
    </row>
    <row r="531" spans="1:4" s="311" customFormat="1">
      <c r="A531" s="1396">
        <v>1970</v>
      </c>
      <c r="B531" s="706">
        <v>61.143753653666643</v>
      </c>
      <c r="C531" s="706">
        <v>61.839852810418776</v>
      </c>
      <c r="D531" s="19">
        <v>54.65408634789879</v>
      </c>
    </row>
    <row r="532" spans="1:4" s="311" customFormat="1">
      <c r="A532" s="1396">
        <v>1971</v>
      </c>
      <c r="B532" s="706">
        <v>56.399377807362931</v>
      </c>
      <c r="C532" s="706">
        <v>57.208986055803152</v>
      </c>
      <c r="D532" s="19">
        <v>49.814957415023258</v>
      </c>
    </row>
    <row r="533" spans="1:4" s="311" customFormat="1">
      <c r="A533" s="1396">
        <v>1972</v>
      </c>
      <c r="B533" s="706">
        <v>51.655001961059227</v>
      </c>
      <c r="C533" s="706">
        <v>52.578119301187513</v>
      </c>
      <c r="D533" s="19">
        <v>44.975828482147733</v>
      </c>
    </row>
    <row r="534" spans="1:4" s="311" customFormat="1">
      <c r="A534" s="1396">
        <v>1973</v>
      </c>
      <c r="B534" s="706">
        <v>46.910626114755516</v>
      </c>
      <c r="C534" s="706">
        <v>47.947252546571889</v>
      </c>
      <c r="D534" s="19">
        <v>40.136699549272201</v>
      </c>
    </row>
    <row r="535" spans="1:4" s="311" customFormat="1">
      <c r="A535" s="1396">
        <v>1974</v>
      </c>
      <c r="B535" s="706">
        <v>42.166250268451805</v>
      </c>
      <c r="C535" s="706">
        <v>43.316385791956257</v>
      </c>
      <c r="D535" s="19">
        <v>35.297570616396676</v>
      </c>
    </row>
    <row r="536" spans="1:4" s="311" customFormat="1">
      <c r="A536" s="1396">
        <v>1975</v>
      </c>
      <c r="B536" s="706">
        <v>37.421874422148093</v>
      </c>
      <c r="C536" s="706">
        <v>38.685519037340626</v>
      </c>
      <c r="D536" s="19">
        <v>30.458441683521144</v>
      </c>
    </row>
    <row r="537" spans="1:4" s="311" customFormat="1">
      <c r="A537" s="1396">
        <v>1976</v>
      </c>
      <c r="B537" s="706">
        <v>36.401403907266449</v>
      </c>
      <c r="C537" s="706">
        <v>37.71421388185442</v>
      </c>
      <c r="D537" s="19">
        <v>29.271089380198106</v>
      </c>
    </row>
    <row r="538" spans="1:4" s="311" customFormat="1">
      <c r="A538" s="1396">
        <v>1977</v>
      </c>
      <c r="B538" s="706">
        <v>34.652025881755065</v>
      </c>
      <c r="C538" s="706">
        <v>36.049119329592344</v>
      </c>
      <c r="D538" s="19">
        <v>27.235628288787179</v>
      </c>
    </row>
    <row r="539" spans="1:4" s="311" customFormat="1">
      <c r="A539" s="1396">
        <v>1978</v>
      </c>
      <c r="B539" s="706">
        <v>32.902647856243675</v>
      </c>
      <c r="C539" s="706">
        <v>34.384024777330275</v>
      </c>
      <c r="D539" s="19">
        <v>25.200167197376256</v>
      </c>
    </row>
    <row r="540" spans="1:4" s="311" customFormat="1">
      <c r="A540" s="1396">
        <v>1979</v>
      </c>
      <c r="B540" s="706">
        <v>31.153269830732288</v>
      </c>
      <c r="C540" s="706">
        <v>32.718930225068206</v>
      </c>
      <c r="D540" s="19">
        <v>23.16470610596533</v>
      </c>
    </row>
    <row r="541" spans="1:4" s="311" customFormat="1">
      <c r="A541" s="1396">
        <v>1980</v>
      </c>
      <c r="B541" s="706">
        <v>28.674984294591155</v>
      </c>
      <c r="C541" s="706">
        <v>30.360046276030268</v>
      </c>
      <c r="D541" s="19">
        <v>20.281136226466522</v>
      </c>
    </row>
    <row r="542" spans="1:4" s="311" customFormat="1">
      <c r="A542" s="1396">
        <v>1981</v>
      </c>
      <c r="B542" s="706">
        <v>28.222026115161963</v>
      </c>
      <c r="C542" s="706">
        <v>30.053281604707685</v>
      </c>
      <c r="D542" s="19">
        <v>19.66831534912113</v>
      </c>
    </row>
    <row r="543" spans="1:4" s="311" customFormat="1">
      <c r="A543" s="1396">
        <v>1982</v>
      </c>
      <c r="B543" s="706">
        <v>27.445526378997627</v>
      </c>
      <c r="C543" s="706">
        <v>29.52739931101183</v>
      </c>
      <c r="D543" s="19">
        <v>18.617765273671893</v>
      </c>
    </row>
    <row r="544" spans="1:4" s="311" customFormat="1">
      <c r="A544" s="1396">
        <v>1983</v>
      </c>
      <c r="B544" s="706">
        <v>26.669026642833295</v>
      </c>
      <c r="C544" s="706">
        <v>29.001517017315976</v>
      </c>
      <c r="D544" s="19">
        <v>17.567215198222652</v>
      </c>
    </row>
    <row r="545" spans="1:4" s="311" customFormat="1">
      <c r="A545" s="1396">
        <v>1984</v>
      </c>
      <c r="B545" s="706">
        <v>25.892526906668962</v>
      </c>
      <c r="C545" s="706">
        <v>28.475634723620121</v>
      </c>
      <c r="D545" s="19">
        <v>16.516665122773411</v>
      </c>
    </row>
    <row r="546" spans="1:4" s="311" customFormat="1">
      <c r="A546" s="1396">
        <v>1985</v>
      </c>
      <c r="B546" s="1459">
        <v>24.792485613769493</v>
      </c>
      <c r="C546" s="1459">
        <v>27.730634807550995</v>
      </c>
      <c r="D546" s="1460">
        <v>15.028385849220319</v>
      </c>
    </row>
    <row r="547" spans="1:4" s="311" customFormat="1">
      <c r="A547" s="1396">
        <v>1986</v>
      </c>
      <c r="B547" s="1459">
        <v>24.832547108554373</v>
      </c>
      <c r="C547" s="1459">
        <v>27.794401611301048</v>
      </c>
      <c r="D547" s="1460">
        <v>14.931325551941629</v>
      </c>
    </row>
    <row r="548" spans="1:4" s="311" customFormat="1">
      <c r="A548" s="1396">
        <v>1987</v>
      </c>
      <c r="B548" s="1459">
        <v>24.901223956757022</v>
      </c>
      <c r="C548" s="1459">
        <v>27.903716132015425</v>
      </c>
      <c r="D548" s="1460">
        <v>14.764936470892446</v>
      </c>
    </row>
    <row r="549" spans="1:4" s="311" customFormat="1">
      <c r="A549" s="1396">
        <v>1988</v>
      </c>
      <c r="B549" s="1459">
        <v>24.969900804959671</v>
      </c>
      <c r="C549" s="1459">
        <v>28.013030652729803</v>
      </c>
      <c r="D549" s="1460">
        <v>14.598547389843262</v>
      </c>
    </row>
    <row r="550" spans="1:4" s="311" customFormat="1">
      <c r="A550" s="1396">
        <v>1989</v>
      </c>
      <c r="B550" s="1459">
        <v>25.038577653162317</v>
      </c>
      <c r="C550" s="1459">
        <v>28.122345173444181</v>
      </c>
      <c r="D550" s="1460">
        <v>14.432158308794078</v>
      </c>
    </row>
    <row r="551" spans="1:4" s="311" customFormat="1">
      <c r="A551" s="1396">
        <v>1990</v>
      </c>
      <c r="B551" s="1459">
        <v>25.107254501364967</v>
      </c>
      <c r="C551" s="1459">
        <v>28.231659694158559</v>
      </c>
      <c r="D551" s="1460">
        <v>14.265769227744894</v>
      </c>
    </row>
    <row r="552" spans="1:4" s="311" customFormat="1">
      <c r="A552" s="1396">
        <v>1991</v>
      </c>
      <c r="B552" s="1459">
        <v>25.175931349567616</v>
      </c>
      <c r="C552" s="1459">
        <v>28.340974214872936</v>
      </c>
      <c r="D552" s="1460">
        <v>14.099380146695712</v>
      </c>
    </row>
    <row r="553" spans="1:4" s="311" customFormat="1">
      <c r="A553" s="1396">
        <v>1992</v>
      </c>
      <c r="B553" s="1459">
        <v>25.244608197770265</v>
      </c>
      <c r="C553" s="1459">
        <v>28.450288735587314</v>
      </c>
      <c r="D553" s="1460">
        <v>13.932991065646528</v>
      </c>
    </row>
    <row r="554" spans="1:4" s="311" customFormat="1">
      <c r="A554" s="1396">
        <v>1993</v>
      </c>
      <c r="B554" s="1459">
        <v>25.313285045972915</v>
      </c>
      <c r="C554" s="1459">
        <v>28.559603256301692</v>
      </c>
      <c r="D554" s="1460">
        <v>13.766601984597344</v>
      </c>
    </row>
    <row r="555" spans="1:4" s="311" customFormat="1">
      <c r="A555" s="1396">
        <v>1994</v>
      </c>
      <c r="B555" s="1459">
        <v>25.381961894175564</v>
      </c>
      <c r="C555" s="1459">
        <v>28.66891777701607</v>
      </c>
      <c r="D555" s="1460">
        <v>13.60021290354816</v>
      </c>
    </row>
    <row r="556" spans="1:4" s="311" customFormat="1">
      <c r="A556" s="1396">
        <v>1995</v>
      </c>
      <c r="B556" s="1459">
        <v>25.479254095795984</v>
      </c>
      <c r="C556" s="1459">
        <v>28.823780014694773</v>
      </c>
      <c r="D556" s="1460">
        <v>13.364495038728483</v>
      </c>
    </row>
    <row r="557" spans="1:4" s="311" customFormat="1">
      <c r="A557" s="1396">
        <v>1996</v>
      </c>
      <c r="B557" s="706">
        <v>25.27853775150783</v>
      </c>
      <c r="C557" s="706">
        <v>28.641759432418606</v>
      </c>
      <c r="D557" s="19">
        <v>13.240481359083557</v>
      </c>
    </row>
    <row r="558" spans="1:4" s="311" customFormat="1">
      <c r="A558" s="1396">
        <v>1997</v>
      </c>
      <c r="B558" s="706">
        <v>24.934452589870997</v>
      </c>
      <c r="C558" s="706">
        <v>28.329724148516608</v>
      </c>
      <c r="D558" s="19">
        <v>13.027886479692254</v>
      </c>
    </row>
    <row r="559" spans="1:4" s="311" customFormat="1">
      <c r="A559" s="1396">
        <v>1998</v>
      </c>
      <c r="B559" s="706">
        <v>24.59036742823416</v>
      </c>
      <c r="C559" s="706">
        <v>28.017688864614605</v>
      </c>
      <c r="D559" s="19">
        <v>12.815291600300952</v>
      </c>
    </row>
    <row r="560" spans="1:4" s="311" customFormat="1">
      <c r="A560" s="1396">
        <v>1999</v>
      </c>
      <c r="B560" s="706">
        <v>24.246282266597326</v>
      </c>
      <c r="C560" s="706">
        <v>27.705653580712607</v>
      </c>
      <c r="D560" s="19">
        <v>12.60269672090965</v>
      </c>
    </row>
    <row r="561" spans="1:4" s="311" customFormat="1">
      <c r="A561" s="1396">
        <v>2000</v>
      </c>
      <c r="B561" s="706">
        <v>23.902197104960493</v>
      </c>
      <c r="C561" s="706">
        <v>27.393618296810608</v>
      </c>
      <c r="D561" s="19">
        <v>12.390101841518348</v>
      </c>
    </row>
    <row r="562" spans="1:4" s="311" customFormat="1">
      <c r="A562" s="1396">
        <v>2001</v>
      </c>
      <c r="B562" s="706">
        <v>23.414743125974976</v>
      </c>
      <c r="C562" s="706">
        <v>26.951568311282774</v>
      </c>
      <c r="D562" s="19">
        <v>12.088925762380669</v>
      </c>
    </row>
    <row r="563" spans="1:4" s="311" customFormat="1">
      <c r="A563" s="1396">
        <v>2002</v>
      </c>
      <c r="B563" s="706">
        <v>21.814961777321273</v>
      </c>
      <c r="C563" s="706">
        <v>25.112939722576733</v>
      </c>
      <c r="D563" s="19">
        <v>11.378896631224825</v>
      </c>
    </row>
    <row r="564" spans="1:4" s="311" customFormat="1">
      <c r="A564" s="1396">
        <v>2003</v>
      </c>
      <c r="B564" s="706">
        <v>19.415289754340716</v>
      </c>
      <c r="C564" s="706">
        <v>22.354996839517675</v>
      </c>
      <c r="D564" s="19">
        <v>10.313852934491059</v>
      </c>
    </row>
    <row r="565" spans="1:4" s="311" customFormat="1">
      <c r="A565" s="1396">
        <v>2004</v>
      </c>
      <c r="B565" s="706">
        <v>17.015617731360159</v>
      </c>
      <c r="C565" s="706">
        <v>19.597053956458616</v>
      </c>
      <c r="D565" s="19">
        <v>9.2488092377572961</v>
      </c>
    </row>
    <row r="566" spans="1:4" s="311" customFormat="1">
      <c r="A566" s="1396">
        <v>2005</v>
      </c>
      <c r="B566" s="706">
        <v>13.816055034052749</v>
      </c>
      <c r="C566" s="706">
        <v>15.919796779046539</v>
      </c>
      <c r="D566" s="19">
        <v>7.8287509754456082</v>
      </c>
    </row>
    <row r="567" spans="1:4" s="311" customFormat="1">
      <c r="A567" s="1396">
        <v>2006</v>
      </c>
      <c r="B567" s="1464">
        <v>13.011501123568655</v>
      </c>
      <c r="C567" s="1464">
        <v>14.994145617667236</v>
      </c>
      <c r="D567" s="19">
        <v>7.436845979703226</v>
      </c>
    </row>
    <row r="568" spans="1:4" s="311" customFormat="1">
      <c r="A568" s="1396">
        <v>2007</v>
      </c>
      <c r="B568" s="1464">
        <v>11.624339208940908</v>
      </c>
      <c r="C568" s="1464">
        <v>13.39819533942706</v>
      </c>
      <c r="D568" s="19">
        <v>6.7611477111818772</v>
      </c>
    </row>
    <row r="569" spans="1:4" s="311" customFormat="1">
      <c r="A569" s="1396">
        <v>2008</v>
      </c>
      <c r="B569" s="1464">
        <v>10.237177294313161</v>
      </c>
      <c r="C569" s="1464">
        <v>11.802245061186884</v>
      </c>
      <c r="D569" s="19">
        <v>6.0854494426605283</v>
      </c>
    </row>
    <row r="570" spans="1:4" s="311" customFormat="1">
      <c r="A570" s="1396">
        <v>2009</v>
      </c>
      <c r="B570" s="706">
        <v>8.8500153796854164</v>
      </c>
      <c r="C570" s="706">
        <v>10.206294782946708</v>
      </c>
      <c r="D570" s="19">
        <v>5.4097511741391795</v>
      </c>
    </row>
    <row r="571" spans="1:4" s="311" customFormat="1">
      <c r="A571" s="1396">
        <v>2010</v>
      </c>
      <c r="B571" s="1461">
        <v>8.4158337004069317</v>
      </c>
      <c r="C571" s="1461">
        <v>9.7067623458575341</v>
      </c>
      <c r="D571" s="1462">
        <v>5.1982576160919987</v>
      </c>
    </row>
    <row r="572" spans="1:4" s="311" customFormat="1">
      <c r="A572" s="905" t="s">
        <v>880</v>
      </c>
      <c r="B572" s="25"/>
      <c r="C572" s="25"/>
      <c r="D572" s="25"/>
    </row>
    <row r="573" spans="1:4" s="311" customFormat="1">
      <c r="A573" s="25" t="s">
        <v>485</v>
      </c>
      <c r="B573" s="25"/>
      <c r="C573" s="25"/>
      <c r="D573" s="25"/>
    </row>
    <row r="574" spans="1:4" s="311" customFormat="1">
      <c r="A574" s="278" t="s">
        <v>881</v>
      </c>
      <c r="B574" s="25"/>
      <c r="C574" s="25"/>
      <c r="D574" s="25"/>
    </row>
    <row r="575" spans="1:4" s="311" customFormat="1">
      <c r="A575" s="1463" t="s">
        <v>882</v>
      </c>
      <c r="B575" s="1463"/>
      <c r="C575" s="1463"/>
      <c r="D575" s="1463"/>
    </row>
    <row r="576" spans="1:4" s="311" customFormat="1">
      <c r="A576" s="25"/>
      <c r="B576" s="25"/>
      <c r="C576" s="25"/>
      <c r="D576" s="25"/>
    </row>
    <row r="578" spans="1:13">
      <c r="A578" s="280" t="s">
        <v>885</v>
      </c>
      <c r="B578" s="238"/>
      <c r="C578" s="31"/>
      <c r="E578" s="31"/>
      <c r="F578" s="31"/>
      <c r="G578" s="31"/>
      <c r="H578" s="31"/>
      <c r="I578" s="31"/>
      <c r="J578" s="31"/>
      <c r="K578" s="31"/>
    </row>
    <row r="579" spans="1:13">
      <c r="A579" s="35" t="s">
        <v>667</v>
      </c>
      <c r="B579" s="1465"/>
      <c r="E579" s="311"/>
      <c r="F579" s="311"/>
    </row>
    <row r="580" spans="1:13" ht="30">
      <c r="A580" s="1352" t="s">
        <v>69</v>
      </c>
      <c r="B580" s="1466" t="s">
        <v>886</v>
      </c>
      <c r="C580" s="1466" t="s">
        <v>887</v>
      </c>
      <c r="D580" s="1466" t="s">
        <v>888</v>
      </c>
      <c r="E580" s="311"/>
      <c r="F580" s="311"/>
    </row>
    <row r="581" spans="1:13">
      <c r="A581" s="1333">
        <v>1973</v>
      </c>
      <c r="B581" s="1412">
        <v>2</v>
      </c>
      <c r="C581" s="1418">
        <v>431</v>
      </c>
      <c r="D581" s="45">
        <v>3.4224547973922643</v>
      </c>
      <c r="E581" s="243"/>
      <c r="F581" s="243"/>
      <c r="H581" s="243"/>
      <c r="I581" s="29"/>
      <c r="J581" s="243"/>
    </row>
    <row r="582" spans="1:13">
      <c r="A582" s="1333">
        <v>1974</v>
      </c>
      <c r="B582" s="1412">
        <v>2</v>
      </c>
      <c r="C582" s="1467">
        <v>472</v>
      </c>
      <c r="D582" s="45">
        <v>3.0069248459906603</v>
      </c>
      <c r="E582" s="243"/>
      <c r="F582" s="243"/>
      <c r="H582" s="243"/>
      <c r="I582" s="29"/>
      <c r="J582" s="243"/>
    </row>
    <row r="583" spans="1:13">
      <c r="A583" s="1333">
        <v>1975</v>
      </c>
      <c r="B583" s="1412">
        <v>2</v>
      </c>
      <c r="C583" s="1468">
        <v>517</v>
      </c>
      <c r="D583" s="45">
        <v>2.6305211688265433</v>
      </c>
      <c r="E583" s="243"/>
      <c r="F583" s="243"/>
      <c r="H583" s="243"/>
      <c r="I583" s="29"/>
      <c r="J583" s="243"/>
    </row>
    <row r="584" spans="1:13">
      <c r="A584" s="1333">
        <v>1976</v>
      </c>
      <c r="B584" s="1412">
        <v>2</v>
      </c>
      <c r="C584" s="22">
        <v>616</v>
      </c>
      <c r="D584" s="45">
        <v>2.6964914968592</v>
      </c>
      <c r="E584" s="243"/>
      <c r="F584" s="243"/>
      <c r="H584" s="243"/>
      <c r="I584" s="29"/>
      <c r="J584" s="243"/>
      <c r="M584" s="243"/>
    </row>
    <row r="585" spans="1:13">
      <c r="A585" s="1333">
        <v>1977</v>
      </c>
      <c r="B585" s="1412">
        <v>2</v>
      </c>
      <c r="C585" s="22">
        <v>859</v>
      </c>
      <c r="D585" s="45">
        <v>3.2322639393734152</v>
      </c>
      <c r="E585" s="243"/>
      <c r="F585" s="243"/>
      <c r="H585" s="243"/>
      <c r="I585" s="29"/>
      <c r="J585" s="243"/>
      <c r="M585" s="243"/>
    </row>
    <row r="586" spans="1:13">
      <c r="A586" s="1333">
        <v>1978</v>
      </c>
      <c r="B586" s="1412">
        <v>4</v>
      </c>
      <c r="C586" s="22">
        <v>1046</v>
      </c>
      <c r="D586" s="45">
        <v>3.3804965387076549</v>
      </c>
      <c r="E586" s="243"/>
      <c r="F586" s="243"/>
      <c r="H586" s="243"/>
      <c r="I586" s="29"/>
      <c r="J586" s="243"/>
      <c r="M586" s="243"/>
    </row>
    <row r="587" spans="1:13">
      <c r="A587" s="1333">
        <v>1979</v>
      </c>
      <c r="B587" s="1412">
        <v>5</v>
      </c>
      <c r="C587" s="22">
        <v>1656</v>
      </c>
      <c r="D587" s="45">
        <v>4.5929956815855819</v>
      </c>
      <c r="E587" s="243"/>
      <c r="F587" s="243"/>
      <c r="H587" s="243"/>
      <c r="I587" s="29"/>
      <c r="J587" s="243"/>
      <c r="M587" s="243"/>
    </row>
    <row r="588" spans="1:13">
      <c r="A588" s="1333">
        <v>1980</v>
      </c>
      <c r="B588" s="1412">
        <v>5</v>
      </c>
      <c r="C588" s="22">
        <v>1605</v>
      </c>
      <c r="D588" s="45">
        <v>3.8172931704938695</v>
      </c>
      <c r="E588" s="243"/>
      <c r="F588" s="243"/>
      <c r="H588" s="243"/>
      <c r="I588" s="29"/>
      <c r="J588" s="243"/>
      <c r="M588" s="243"/>
    </row>
    <row r="589" spans="1:13">
      <c r="A589" s="1333">
        <v>1981</v>
      </c>
      <c r="B589" s="269">
        <v>6</v>
      </c>
      <c r="C589" s="22">
        <v>2149</v>
      </c>
      <c r="D589" s="45">
        <v>4.8449787172642669</v>
      </c>
      <c r="E589" s="1469"/>
      <c r="F589" s="243"/>
      <c r="G589" s="12"/>
      <c r="H589" s="243"/>
      <c r="I589" s="29"/>
      <c r="J589" s="243"/>
      <c r="M589" s="243"/>
    </row>
    <row r="590" spans="1:13">
      <c r="A590" s="1333">
        <v>1982</v>
      </c>
      <c r="B590" s="22">
        <v>7</v>
      </c>
      <c r="C590" s="22">
        <v>1897</v>
      </c>
      <c r="D590" s="45">
        <v>4.0510037819334199</v>
      </c>
      <c r="E590" s="243"/>
      <c r="F590" s="243"/>
      <c r="H590" s="243"/>
      <c r="I590" s="29"/>
      <c r="J590" s="243"/>
      <c r="M590" s="243"/>
    </row>
    <row r="591" spans="1:13">
      <c r="A591" s="1333">
        <v>1983</v>
      </c>
      <c r="B591" s="22">
        <v>7</v>
      </c>
      <c r="C591" s="22">
        <v>2014</v>
      </c>
      <c r="D591" s="45">
        <v>4.0705617941193113</v>
      </c>
      <c r="E591" s="243"/>
      <c r="F591" s="243"/>
      <c r="H591" s="243"/>
      <c r="I591" s="29"/>
      <c r="J591" s="243"/>
      <c r="M591" s="243"/>
    </row>
    <row r="592" spans="1:13">
      <c r="A592" s="1333">
        <v>1984</v>
      </c>
      <c r="B592" s="22">
        <v>9</v>
      </c>
      <c r="C592" s="22">
        <v>2383</v>
      </c>
      <c r="D592" s="45">
        <v>4.5548290171088022</v>
      </c>
      <c r="E592" s="1469"/>
      <c r="F592" s="243"/>
      <c r="G592" s="12"/>
      <c r="H592" s="243"/>
      <c r="I592" s="29"/>
      <c r="J592" s="243"/>
      <c r="M592" s="243"/>
    </row>
    <row r="593" spans="1:13">
      <c r="A593" s="1333">
        <v>1985</v>
      </c>
      <c r="B593" s="1410">
        <v>10</v>
      </c>
      <c r="C593" s="1470">
        <v>2267</v>
      </c>
      <c r="D593" s="45">
        <v>4.0945115123142388</v>
      </c>
      <c r="E593" s="1469"/>
      <c r="F593" s="243"/>
      <c r="G593" s="12"/>
      <c r="H593" s="243"/>
      <c r="I593" s="29"/>
      <c r="J593" s="243"/>
      <c r="M593" s="243"/>
    </row>
    <row r="594" spans="1:13">
      <c r="A594" s="1333">
        <v>1986</v>
      </c>
      <c r="B594" s="22">
        <v>10</v>
      </c>
      <c r="C594" s="22">
        <v>2287</v>
      </c>
      <c r="D594" s="45">
        <v>3.9262139589181024</v>
      </c>
      <c r="E594" s="243"/>
      <c r="F594" s="243"/>
      <c r="H594" s="243"/>
      <c r="I594" s="29"/>
      <c r="J594" s="243"/>
      <c r="M594" s="243"/>
    </row>
    <row r="595" spans="1:13">
      <c r="A595" s="1333">
        <v>1987</v>
      </c>
      <c r="B595" s="22">
        <v>13</v>
      </c>
      <c r="C595" s="22">
        <v>2609</v>
      </c>
      <c r="D595" s="45">
        <v>4.2572911618374398</v>
      </c>
      <c r="E595" s="1469"/>
      <c r="F595" s="243"/>
      <c r="G595" s="12"/>
      <c r="H595" s="243"/>
      <c r="I595" s="29"/>
      <c r="J595" s="243"/>
      <c r="M595" s="243"/>
    </row>
    <row r="596" spans="1:13">
      <c r="A596" s="1333">
        <v>1988</v>
      </c>
      <c r="B596" s="22">
        <v>13</v>
      </c>
      <c r="C596" s="22">
        <v>2441</v>
      </c>
      <c r="D596" s="45">
        <v>3.7859400639623795</v>
      </c>
      <c r="E596" s="243"/>
      <c r="F596" s="243"/>
      <c r="H596" s="243"/>
      <c r="I596" s="29"/>
      <c r="J596" s="243"/>
      <c r="M596" s="243"/>
    </row>
    <row r="597" spans="1:13">
      <c r="A597" s="1333">
        <v>1989</v>
      </c>
      <c r="B597" s="22">
        <v>13</v>
      </c>
      <c r="C597" s="22">
        <v>2451</v>
      </c>
      <c r="D597" s="45">
        <v>3.6131896902474834</v>
      </c>
      <c r="E597" s="243"/>
      <c r="F597" s="243"/>
      <c r="H597" s="243"/>
      <c r="I597" s="29"/>
      <c r="J597" s="243"/>
      <c r="M597" s="243"/>
    </row>
    <row r="598" spans="1:13">
      <c r="A598" s="1333">
        <v>1990</v>
      </c>
      <c r="B598" s="22">
        <v>13</v>
      </c>
      <c r="C598" s="22">
        <v>2551</v>
      </c>
      <c r="D598" s="45">
        <v>3.5743209350681378</v>
      </c>
      <c r="E598" s="243"/>
      <c r="F598" s="243"/>
      <c r="H598" s="243"/>
      <c r="I598" s="29"/>
      <c r="J598" s="243"/>
      <c r="M598" s="243"/>
    </row>
    <row r="599" spans="1:13">
      <c r="A599" s="1333">
        <v>1991</v>
      </c>
      <c r="B599" s="22">
        <v>13</v>
      </c>
      <c r="C599" s="22">
        <v>2466</v>
      </c>
      <c r="D599" s="45">
        <v>3.2840241414394304</v>
      </c>
      <c r="E599" s="243"/>
      <c r="F599" s="243"/>
      <c r="H599" s="243"/>
      <c r="I599" s="29"/>
      <c r="J599" s="243"/>
      <c r="M599" s="243"/>
    </row>
    <row r="600" spans="1:13">
      <c r="A600" s="1333">
        <v>1992</v>
      </c>
      <c r="B600" s="22">
        <v>13</v>
      </c>
      <c r="C600" s="22">
        <v>2425</v>
      </c>
      <c r="D600" s="45">
        <v>3.0693793651637464</v>
      </c>
      <c r="E600" s="243"/>
      <c r="F600" s="243"/>
      <c r="H600" s="243"/>
      <c r="I600" s="29"/>
      <c r="J600" s="243"/>
      <c r="M600" s="243"/>
    </row>
    <row r="601" spans="1:13">
      <c r="A601" s="1333">
        <v>1993</v>
      </c>
      <c r="B601" s="22">
        <v>13</v>
      </c>
      <c r="C601" s="22">
        <v>2419</v>
      </c>
      <c r="D601" s="45">
        <v>2.9100121741724689</v>
      </c>
      <c r="E601" s="243"/>
      <c r="F601" s="243"/>
      <c r="H601" s="243"/>
      <c r="I601" s="29"/>
      <c r="J601" s="243"/>
      <c r="M601" s="243"/>
    </row>
    <row r="602" spans="1:13">
      <c r="A602" s="1333">
        <v>1994</v>
      </c>
      <c r="B602" s="22">
        <v>13</v>
      </c>
      <c r="C602" s="22">
        <v>2443</v>
      </c>
      <c r="D602" s="45">
        <v>2.793171535947077</v>
      </c>
      <c r="E602" s="243"/>
      <c r="F602" s="243"/>
      <c r="H602" s="243"/>
      <c r="I602" s="29"/>
      <c r="J602" s="243"/>
      <c r="M602" s="243"/>
    </row>
    <row r="603" spans="1:13">
      <c r="A603" s="1333">
        <v>1995</v>
      </c>
      <c r="B603" s="22">
        <v>13</v>
      </c>
      <c r="C603" s="22">
        <v>2541</v>
      </c>
      <c r="D603" s="45">
        <v>2.7611431849965933</v>
      </c>
      <c r="E603" s="243"/>
      <c r="F603" s="243"/>
      <c r="H603" s="243"/>
      <c r="I603" s="29"/>
      <c r="J603" s="243"/>
      <c r="M603" s="243"/>
    </row>
    <row r="604" spans="1:13">
      <c r="A604" s="1333">
        <v>1996</v>
      </c>
      <c r="B604" s="22">
        <v>13</v>
      </c>
      <c r="C604" s="22">
        <v>2623</v>
      </c>
      <c r="D604" s="45">
        <v>2.7443094551557023</v>
      </c>
      <c r="E604" s="243"/>
      <c r="F604" s="243"/>
      <c r="H604" s="243"/>
      <c r="I604" s="29"/>
      <c r="J604" s="243"/>
      <c r="M604" s="243"/>
    </row>
    <row r="605" spans="1:13">
      <c r="A605" s="1333">
        <v>1997</v>
      </c>
      <c r="B605" s="22">
        <v>13</v>
      </c>
      <c r="C605" s="22">
        <v>2504</v>
      </c>
      <c r="D605" s="45">
        <v>2.5223043627605533</v>
      </c>
      <c r="E605" s="243"/>
      <c r="F605" s="243"/>
      <c r="H605" s="243"/>
      <c r="I605" s="29"/>
      <c r="J605" s="243"/>
      <c r="M605" s="243"/>
    </row>
    <row r="606" spans="1:13">
      <c r="A606" s="1333">
        <v>1998</v>
      </c>
      <c r="B606" s="22">
        <v>15</v>
      </c>
      <c r="C606" s="22">
        <v>2469</v>
      </c>
      <c r="D606" s="45">
        <v>2.3943652410705889</v>
      </c>
      <c r="E606" s="243"/>
      <c r="F606" s="243"/>
      <c r="H606" s="243"/>
      <c r="I606" s="29"/>
      <c r="J606" s="243"/>
      <c r="M606" s="243"/>
    </row>
    <row r="607" spans="1:13">
      <c r="A607" s="1333">
        <v>1999</v>
      </c>
      <c r="B607" s="22">
        <v>16</v>
      </c>
      <c r="C607" s="22">
        <v>2529</v>
      </c>
      <c r="D607" s="45">
        <v>2.3610337014454679</v>
      </c>
      <c r="E607" s="243"/>
      <c r="F607" s="243"/>
      <c r="H607" s="243"/>
      <c r="I607" s="29"/>
      <c r="J607" s="243"/>
      <c r="M607" s="243"/>
    </row>
    <row r="608" spans="1:13">
      <c r="A608" s="1333">
        <v>2000</v>
      </c>
      <c r="B608" s="22">
        <v>14</v>
      </c>
      <c r="C608" s="22">
        <v>2491</v>
      </c>
      <c r="D608" s="45">
        <v>2.2386664701505148</v>
      </c>
      <c r="E608" s="243"/>
      <c r="F608" s="243"/>
      <c r="H608" s="243"/>
      <c r="I608" s="29"/>
      <c r="J608" s="243"/>
      <c r="M608" s="243"/>
    </row>
    <row r="609" spans="1:13">
      <c r="A609" s="1333">
        <v>2001</v>
      </c>
      <c r="B609" s="22">
        <v>12</v>
      </c>
      <c r="C609" s="22">
        <v>2022</v>
      </c>
      <c r="D609" s="45">
        <v>1.7491909343119114</v>
      </c>
      <c r="E609" s="243"/>
      <c r="F609" s="243"/>
      <c r="H609" s="243"/>
      <c r="I609" s="29"/>
      <c r="J609" s="243"/>
      <c r="M609" s="243"/>
    </row>
    <row r="610" spans="1:13">
      <c r="A610" s="1333">
        <v>2002</v>
      </c>
      <c r="B610" s="22">
        <v>12</v>
      </c>
      <c r="C610" s="22">
        <v>1992</v>
      </c>
      <c r="D610" s="45">
        <v>1.6508036480108728</v>
      </c>
      <c r="E610" s="243"/>
      <c r="F610" s="243"/>
      <c r="H610" s="243"/>
      <c r="I610" s="29"/>
      <c r="J610" s="243"/>
      <c r="M610" s="243"/>
    </row>
    <row r="611" spans="1:13">
      <c r="A611" s="1333">
        <v>2003</v>
      </c>
      <c r="B611" s="22">
        <v>12</v>
      </c>
      <c r="C611" s="22">
        <v>2003</v>
      </c>
      <c r="D611" s="45">
        <v>1.5900358809894262</v>
      </c>
      <c r="E611" s="243"/>
      <c r="F611" s="243"/>
      <c r="H611" s="243"/>
      <c r="I611" s="29"/>
      <c r="J611" s="243"/>
      <c r="M611" s="243"/>
    </row>
    <row r="612" spans="1:13">
      <c r="A612" s="1333">
        <v>2004</v>
      </c>
      <c r="B612" s="22">
        <v>12</v>
      </c>
      <c r="C612" s="22">
        <v>1980</v>
      </c>
      <c r="D612" s="45">
        <v>1.5054984910799214</v>
      </c>
      <c r="E612" s="243"/>
      <c r="F612" s="243"/>
      <c r="H612" s="243"/>
      <c r="I612" s="29"/>
      <c r="J612" s="243"/>
      <c r="M612" s="243"/>
    </row>
    <row r="613" spans="1:13">
      <c r="A613" s="1333">
        <v>2005</v>
      </c>
      <c r="B613" s="22">
        <v>12</v>
      </c>
      <c r="C613" s="14">
        <v>2343</v>
      </c>
      <c r="D613" s="45">
        <v>1.7062621934390103</v>
      </c>
      <c r="E613" s="243"/>
      <c r="F613" s="243"/>
      <c r="H613" s="243"/>
      <c r="I613" s="29"/>
      <c r="J613" s="243"/>
      <c r="M613" s="243"/>
    </row>
    <row r="614" spans="1:13">
      <c r="A614" s="1333">
        <v>2006</v>
      </c>
      <c r="B614" s="22">
        <v>12</v>
      </c>
      <c r="C614" s="14">
        <v>2367</v>
      </c>
      <c r="D614" s="45">
        <v>1.6195922076198153</v>
      </c>
      <c r="E614" s="243"/>
      <c r="F614" s="243"/>
      <c r="H614" s="243"/>
      <c r="I614" s="29"/>
      <c r="J614" s="243"/>
      <c r="M614" s="243"/>
    </row>
    <row r="615" spans="1:13">
      <c r="A615" s="1333">
        <v>2007</v>
      </c>
      <c r="B615" s="22">
        <v>12</v>
      </c>
      <c r="C615" s="14">
        <v>2439</v>
      </c>
      <c r="D615" s="45">
        <v>1.5492796707066088</v>
      </c>
      <c r="E615" s="243"/>
      <c r="F615" s="243"/>
      <c r="H615" s="243"/>
      <c r="I615" s="29"/>
      <c r="J615" s="243"/>
      <c r="M615" s="243"/>
    </row>
    <row r="616" spans="1:13">
      <c r="A616" s="1333">
        <v>2008</v>
      </c>
      <c r="B616" s="4">
        <v>12</v>
      </c>
      <c r="C616" s="1358">
        <v>2596</v>
      </c>
      <c r="D616" s="30">
        <v>1.5308517338252186</v>
      </c>
      <c r="E616" s="243"/>
      <c r="F616" s="243"/>
      <c r="H616" s="243"/>
      <c r="I616" s="29"/>
      <c r="J616" s="243"/>
      <c r="M616" s="243"/>
    </row>
    <row r="617" spans="1:13">
      <c r="A617" s="1333">
        <v>2009</v>
      </c>
      <c r="B617" s="4">
        <v>12</v>
      </c>
      <c r="C617" s="1358">
        <v>2652</v>
      </c>
      <c r="D617" s="30">
        <v>1.4518197838365159</v>
      </c>
      <c r="E617" s="243"/>
      <c r="F617" s="243"/>
      <c r="H617" s="243"/>
      <c r="I617" s="29"/>
      <c r="J617" s="243"/>
      <c r="M617" s="243"/>
    </row>
    <row r="618" spans="1:13">
      <c r="A618" s="1333">
        <v>2010</v>
      </c>
      <c r="B618" s="9">
        <v>12</v>
      </c>
      <c r="C618" s="9">
        <v>2582</v>
      </c>
      <c r="D618" s="1471">
        <v>1.3122192785471765</v>
      </c>
      <c r="E618" s="243"/>
      <c r="F618" s="243"/>
      <c r="H618" s="243"/>
      <c r="I618" s="29"/>
      <c r="M618" s="243"/>
    </row>
    <row r="619" spans="1:13">
      <c r="A619" s="1472"/>
      <c r="B619" s="1429" t="s">
        <v>889</v>
      </c>
      <c r="C619" s="1429"/>
      <c r="D619" s="1429"/>
      <c r="E619" s="311"/>
      <c r="F619" s="311"/>
      <c r="M619" s="243"/>
    </row>
    <row r="620" spans="1:13">
      <c r="A620" s="1333"/>
      <c r="B620" s="1442">
        <v>500</v>
      </c>
      <c r="C620" s="1442">
        <v>499</v>
      </c>
      <c r="D620" s="1473" t="s">
        <v>1</v>
      </c>
      <c r="E620" s="311"/>
      <c r="F620" s="311"/>
      <c r="M620" s="243"/>
    </row>
    <row r="621" spans="1:13">
      <c r="A621" s="905" t="s">
        <v>880</v>
      </c>
      <c r="B621" s="181"/>
      <c r="C621" s="25"/>
      <c r="E621" s="311"/>
      <c r="F621" s="311"/>
      <c r="M621" s="243"/>
    </row>
    <row r="622" spans="1:13">
      <c r="A622" s="25" t="s">
        <v>485</v>
      </c>
      <c r="B622" s="181"/>
      <c r="C622" s="25"/>
      <c r="E622" s="311"/>
      <c r="F622" s="311"/>
    </row>
    <row r="623" spans="1:13">
      <c r="A623" s="792" t="s">
        <v>890</v>
      </c>
      <c r="B623" s="181"/>
      <c r="C623" s="25"/>
      <c r="E623" s="311"/>
      <c r="F623" s="311"/>
    </row>
    <row r="624" spans="1:13">
      <c r="A624" s="25" t="s">
        <v>891</v>
      </c>
      <c r="B624" s="181"/>
      <c r="C624" s="25"/>
      <c r="E624" s="311"/>
      <c r="F624" s="311"/>
    </row>
    <row r="625" spans="1:6">
      <c r="A625" s="25" t="s">
        <v>892</v>
      </c>
      <c r="B625" s="25"/>
      <c r="C625" s="25"/>
      <c r="E625" s="311"/>
      <c r="F625" s="311"/>
    </row>
    <row r="626" spans="1:6">
      <c r="A626" s="905" t="s">
        <v>893</v>
      </c>
      <c r="B626" s="25"/>
      <c r="C626" s="25"/>
      <c r="D626" s="3"/>
      <c r="E626" s="29"/>
      <c r="F626" s="311"/>
    </row>
    <row r="627" spans="1:6" s="31" customFormat="1">
      <c r="A627" s="1349" t="s">
        <v>894</v>
      </c>
      <c r="B627" s="238"/>
    </row>
    <row r="628" spans="1:6">
      <c r="A628" s="35" t="s">
        <v>667</v>
      </c>
      <c r="B628" s="1465"/>
      <c r="D628" s="12"/>
      <c r="F628" s="311"/>
    </row>
    <row r="629" spans="1:6" ht="45">
      <c r="A629" s="1352" t="s">
        <v>69</v>
      </c>
      <c r="B629" s="1466" t="s">
        <v>895</v>
      </c>
      <c r="C629" s="1466" t="s">
        <v>896</v>
      </c>
      <c r="D629" s="1466" t="s">
        <v>897</v>
      </c>
      <c r="E629" s="1466" t="s">
        <v>898</v>
      </c>
      <c r="F629" s="1466" t="s">
        <v>899</v>
      </c>
    </row>
    <row r="630" spans="1:6">
      <c r="A630" s="1333">
        <v>1974</v>
      </c>
      <c r="B630" s="35">
        <v>131</v>
      </c>
      <c r="C630" s="1474">
        <v>0.8</v>
      </c>
      <c r="D630" s="3">
        <v>9</v>
      </c>
      <c r="E630" s="35" t="s">
        <v>790</v>
      </c>
      <c r="F630" s="1399" t="s">
        <v>790</v>
      </c>
    </row>
    <row r="631" spans="1:6">
      <c r="A631" s="1333">
        <v>1975</v>
      </c>
      <c r="B631" s="35">
        <v>288</v>
      </c>
      <c r="C631" s="1474">
        <v>1.5</v>
      </c>
      <c r="D631" s="3">
        <v>34</v>
      </c>
      <c r="E631" s="35" t="s">
        <v>790</v>
      </c>
      <c r="F631" s="1366" t="s">
        <v>790</v>
      </c>
    </row>
    <row r="632" spans="1:6">
      <c r="A632" s="1333">
        <v>1976</v>
      </c>
      <c r="B632" s="35">
        <v>379</v>
      </c>
      <c r="C632" s="1474">
        <v>1.7</v>
      </c>
      <c r="D632" s="3">
        <v>34</v>
      </c>
      <c r="E632" s="35" t="s">
        <v>790</v>
      </c>
      <c r="F632" s="1366" t="s">
        <v>790</v>
      </c>
    </row>
    <row r="633" spans="1:6">
      <c r="A633" s="1333">
        <v>1977</v>
      </c>
      <c r="B633" s="35">
        <v>398</v>
      </c>
      <c r="C633" s="1474">
        <v>1.5</v>
      </c>
      <c r="D633" s="3">
        <v>30</v>
      </c>
      <c r="E633" s="35" t="s">
        <v>790</v>
      </c>
      <c r="F633" s="1366" t="s">
        <v>790</v>
      </c>
    </row>
    <row r="634" spans="1:6">
      <c r="A634" s="1333">
        <v>1978</v>
      </c>
      <c r="B634" s="35">
        <v>462</v>
      </c>
      <c r="C634" s="1474">
        <v>1.5</v>
      </c>
      <c r="D634" s="3">
        <v>31</v>
      </c>
      <c r="E634" s="35" t="s">
        <v>790</v>
      </c>
      <c r="F634" s="1366" t="s">
        <v>790</v>
      </c>
    </row>
    <row r="635" spans="1:6">
      <c r="A635" s="1333">
        <v>1979</v>
      </c>
      <c r="B635" s="35">
        <v>608</v>
      </c>
      <c r="C635" s="1474">
        <v>1.7</v>
      </c>
      <c r="D635" s="3">
        <v>37</v>
      </c>
      <c r="E635" s="35" t="s">
        <v>790</v>
      </c>
      <c r="F635" s="1366" t="s">
        <v>790</v>
      </c>
    </row>
    <row r="636" spans="1:6">
      <c r="A636" s="1333">
        <v>1980</v>
      </c>
      <c r="B636" s="35">
        <v>586</v>
      </c>
      <c r="C636" s="1474">
        <v>1.4</v>
      </c>
      <c r="D636" s="3">
        <v>46</v>
      </c>
      <c r="E636" s="35" t="s">
        <v>790</v>
      </c>
      <c r="F636" s="1366" t="s">
        <v>790</v>
      </c>
    </row>
    <row r="637" spans="1:6">
      <c r="A637" s="1333">
        <v>1981</v>
      </c>
      <c r="B637" s="35">
        <v>702</v>
      </c>
      <c r="C637" s="1474">
        <v>1.5826780174590578</v>
      </c>
      <c r="D637" s="3">
        <v>49</v>
      </c>
      <c r="E637" s="3">
        <v>1804</v>
      </c>
      <c r="F637" s="1475">
        <v>4.0671668710771236</v>
      </c>
    </row>
    <row r="638" spans="1:6">
      <c r="A638" s="1333">
        <v>1982</v>
      </c>
      <c r="B638" s="35">
        <v>661</v>
      </c>
      <c r="C638" s="1474">
        <v>1.4115516604417451</v>
      </c>
      <c r="D638" s="3">
        <v>43</v>
      </c>
      <c r="E638" s="3">
        <v>1716</v>
      </c>
      <c r="F638" s="1475">
        <v>3.6644820715855295</v>
      </c>
    </row>
    <row r="639" spans="1:6">
      <c r="A639" s="1333">
        <v>1983</v>
      </c>
      <c r="B639" s="35">
        <v>667</v>
      </c>
      <c r="C639" s="1474">
        <v>1.3480956885191564</v>
      </c>
      <c r="D639" s="3">
        <v>43</v>
      </c>
      <c r="E639" s="3">
        <v>1867</v>
      </c>
      <c r="F639" s="1475">
        <v>3.7734552480738603</v>
      </c>
    </row>
    <row r="640" spans="1:6">
      <c r="A640" s="1333">
        <v>1984</v>
      </c>
      <c r="B640" s="35">
        <v>690</v>
      </c>
      <c r="C640" s="1474">
        <v>1.3188552336571855</v>
      </c>
      <c r="D640" s="3">
        <v>43</v>
      </c>
      <c r="E640" s="3">
        <v>2255</v>
      </c>
      <c r="F640" s="1475">
        <v>4.3101718143434109</v>
      </c>
    </row>
    <row r="641" spans="1:6">
      <c r="A641" s="1333">
        <v>1985</v>
      </c>
      <c r="B641" s="35">
        <v>625</v>
      </c>
      <c r="C641" s="1474">
        <v>1.1288353309203349</v>
      </c>
      <c r="D641" s="3">
        <v>48</v>
      </c>
      <c r="E641" s="3">
        <v>2027</v>
      </c>
      <c r="F641" s="1475">
        <v>3.66103874524083</v>
      </c>
    </row>
    <row r="642" spans="1:6">
      <c r="A642" s="1333">
        <v>1986</v>
      </c>
      <c r="B642" s="35">
        <v>642</v>
      </c>
      <c r="C642" s="1474">
        <v>1.1021553833080113</v>
      </c>
      <c r="D642" s="3">
        <v>46</v>
      </c>
      <c r="E642" s="3">
        <v>2043</v>
      </c>
      <c r="F642" s="1475">
        <v>3.507326243143718</v>
      </c>
    </row>
    <row r="643" spans="1:6">
      <c r="A643" s="1333">
        <v>1987</v>
      </c>
      <c r="B643" s="35">
        <v>756</v>
      </c>
      <c r="C643" s="1474">
        <v>1.2336190564772345</v>
      </c>
      <c r="D643" s="3">
        <v>51</v>
      </c>
      <c r="E643" s="3">
        <v>2235</v>
      </c>
      <c r="F643" s="1475">
        <v>3.6470087185537285</v>
      </c>
    </row>
    <row r="644" spans="1:6">
      <c r="A644" s="1333">
        <v>1988</v>
      </c>
      <c r="B644" s="35">
        <v>837</v>
      </c>
      <c r="C644" s="1474">
        <v>1.2981695344270838</v>
      </c>
      <c r="D644" s="3">
        <v>58</v>
      </c>
      <c r="E644" s="3">
        <v>2404</v>
      </c>
      <c r="F644" s="1475">
        <v>3.7285538360366899</v>
      </c>
    </row>
    <row r="645" spans="1:6">
      <c r="A645" s="1333">
        <v>1989</v>
      </c>
      <c r="B645" s="35">
        <v>805</v>
      </c>
      <c r="C645" s="1474">
        <v>1.1867065282126579</v>
      </c>
      <c r="D645" s="3">
        <v>58</v>
      </c>
      <c r="E645" s="3">
        <v>2390</v>
      </c>
      <c r="F645" s="1475">
        <v>3.5232653446313691</v>
      </c>
    </row>
    <row r="646" spans="1:6">
      <c r="A646" s="1333">
        <v>1990</v>
      </c>
      <c r="B646" s="35">
        <v>808</v>
      </c>
      <c r="C646" s="1474">
        <v>1.1321251726911232</v>
      </c>
      <c r="D646" s="3">
        <v>58</v>
      </c>
      <c r="E646" s="3">
        <v>2421</v>
      </c>
      <c r="F646" s="1475">
        <v>3.3921720830262494</v>
      </c>
    </row>
    <row r="647" spans="1:6">
      <c r="A647" s="1333">
        <v>1991</v>
      </c>
      <c r="B647" s="35">
        <v>849</v>
      </c>
      <c r="C647" s="1474">
        <v>1.1306311825150352</v>
      </c>
      <c r="D647" s="3">
        <v>57</v>
      </c>
      <c r="E647" s="3">
        <v>2527</v>
      </c>
      <c r="F647" s="1475">
        <v>3.3652591262844451</v>
      </c>
    </row>
    <row r="648" spans="1:6">
      <c r="A648" s="1333">
        <v>1992</v>
      </c>
      <c r="B648" s="35">
        <v>896</v>
      </c>
      <c r="C648" s="1474">
        <v>1.1340882107986463</v>
      </c>
      <c r="D648" s="3">
        <v>68</v>
      </c>
      <c r="E648" s="3">
        <v>2752</v>
      </c>
      <c r="F648" s="1475">
        <v>3.4832709331672707</v>
      </c>
    </row>
    <row r="649" spans="1:6">
      <c r="A649" s="1333">
        <v>1993</v>
      </c>
      <c r="B649" s="35">
        <v>968</v>
      </c>
      <c r="C649" s="1474">
        <v>1.1644860622566968</v>
      </c>
      <c r="D649" s="3">
        <v>102</v>
      </c>
      <c r="E649" s="3">
        <v>2765</v>
      </c>
      <c r="F649" s="1475">
        <v>3.3262437625410821</v>
      </c>
    </row>
    <row r="650" spans="1:6">
      <c r="A650" s="1333">
        <v>1994</v>
      </c>
      <c r="B650" s="35">
        <v>1035</v>
      </c>
      <c r="C650" s="1474">
        <v>1.1833534751147052</v>
      </c>
      <c r="D650" s="3">
        <v>105</v>
      </c>
      <c r="E650" s="3">
        <v>2891</v>
      </c>
      <c r="F650" s="1475">
        <v>3.3053863734846503</v>
      </c>
    </row>
    <row r="651" spans="1:6">
      <c r="A651" s="1333">
        <v>1995</v>
      </c>
      <c r="B651" s="35">
        <v>1103</v>
      </c>
      <c r="C651" s="1474">
        <v>1.1985599893944285</v>
      </c>
      <c r="D651" s="3">
        <v>113</v>
      </c>
      <c r="E651" s="3">
        <v>3088</v>
      </c>
      <c r="F651" s="1475">
        <v>3.3555333157298231</v>
      </c>
    </row>
    <row r="652" spans="1:6">
      <c r="A652" s="1333">
        <v>1996</v>
      </c>
      <c r="B652" s="35">
        <v>1161</v>
      </c>
      <c r="C652" s="1474">
        <v>1.2146943490033439</v>
      </c>
      <c r="D652" s="3">
        <v>131</v>
      </c>
      <c r="E652" s="3">
        <v>3264</v>
      </c>
      <c r="F652" s="1475">
        <v>3.414954655595964</v>
      </c>
    </row>
    <row r="653" spans="1:6">
      <c r="A653" s="1333">
        <v>1997</v>
      </c>
      <c r="B653" s="35">
        <v>1241</v>
      </c>
      <c r="C653" s="1474">
        <v>1.250071770840993</v>
      </c>
      <c r="D653" s="3">
        <v>127</v>
      </c>
      <c r="E653" s="3">
        <v>3385</v>
      </c>
      <c r="F653" s="1475">
        <v>3.4097445159522652</v>
      </c>
    </row>
    <row r="654" spans="1:6">
      <c r="A654" s="1333">
        <v>1998</v>
      </c>
      <c r="B654" s="35">
        <v>1308</v>
      </c>
      <c r="C654" s="1474">
        <v>1.2684608081491817</v>
      </c>
      <c r="D654" s="3">
        <v>139</v>
      </c>
      <c r="E654" s="3">
        <v>3615</v>
      </c>
      <c r="F654" s="1475">
        <v>3.5057231050912021</v>
      </c>
    </row>
    <row r="655" spans="1:6">
      <c r="A655" s="1333">
        <v>1999</v>
      </c>
      <c r="B655" s="35">
        <v>1381</v>
      </c>
      <c r="C655" s="1474">
        <v>1.2892793759178296</v>
      </c>
      <c r="D655" s="3">
        <v>142</v>
      </c>
      <c r="E655" s="3">
        <v>3747</v>
      </c>
      <c r="F655" s="1475">
        <v>3.4981389004808889</v>
      </c>
    </row>
    <row r="656" spans="1:6">
      <c r="A656" s="1333">
        <v>2000</v>
      </c>
      <c r="B656" s="35">
        <v>1306</v>
      </c>
      <c r="C656" s="1474">
        <v>1.1737047009299768</v>
      </c>
      <c r="D656" s="15">
        <v>137</v>
      </c>
      <c r="E656" s="15">
        <v>3769</v>
      </c>
      <c r="F656" s="1475">
        <v>3.387207517461778</v>
      </c>
    </row>
    <row r="657" spans="1:11">
      <c r="A657" s="1333">
        <v>2001</v>
      </c>
      <c r="B657" s="35">
        <v>1180</v>
      </c>
      <c r="C657" s="1474">
        <v>1.0207939181444388</v>
      </c>
      <c r="D657" s="15">
        <v>127</v>
      </c>
      <c r="E657" s="15">
        <v>2897</v>
      </c>
      <c r="F657" s="1475">
        <v>2.5061355770037621</v>
      </c>
    </row>
    <row r="658" spans="1:11">
      <c r="A658" s="1333">
        <v>2002</v>
      </c>
      <c r="B658" s="35">
        <v>1177</v>
      </c>
      <c r="C658" s="1474">
        <v>0.97539954503453674</v>
      </c>
      <c r="D658" s="3">
        <v>124</v>
      </c>
      <c r="E658" s="3">
        <v>2878</v>
      </c>
      <c r="F658" s="1475">
        <v>2.385046636031773</v>
      </c>
    </row>
    <row r="659" spans="1:11">
      <c r="A659" s="1333">
        <v>2003</v>
      </c>
      <c r="B659" s="35">
        <v>1196</v>
      </c>
      <c r="C659" s="1474">
        <v>0.94941733083542379</v>
      </c>
      <c r="D659" s="15">
        <v>144</v>
      </c>
      <c r="E659" s="15">
        <v>2944</v>
      </c>
      <c r="F659" s="1476">
        <v>2.3370272759025812</v>
      </c>
      <c r="H659" s="1477"/>
      <c r="I659" s="1478"/>
    </row>
    <row r="660" spans="1:11">
      <c r="A660" s="1333">
        <v>2004</v>
      </c>
      <c r="B660" s="35">
        <v>1185</v>
      </c>
      <c r="C660" s="1474">
        <v>0.90101803632813482</v>
      </c>
      <c r="D660" s="1479">
        <v>141</v>
      </c>
      <c r="E660" s="1479">
        <v>2923</v>
      </c>
      <c r="F660" s="1476">
        <v>2.2225111562760658</v>
      </c>
    </row>
    <row r="661" spans="1:11">
      <c r="A661" s="1333">
        <v>2005</v>
      </c>
      <c r="B661" s="34">
        <v>1246</v>
      </c>
      <c r="C661" s="1474">
        <v>0.90738484550789889</v>
      </c>
      <c r="D661" s="22">
        <v>143</v>
      </c>
      <c r="E661" s="22">
        <v>2945</v>
      </c>
      <c r="F661" s="1476">
        <v>2.1446616131787817</v>
      </c>
      <c r="H661" s="3"/>
    </row>
    <row r="662" spans="1:11">
      <c r="A662" s="1333">
        <v>2006</v>
      </c>
      <c r="B662" s="34">
        <v>1784</v>
      </c>
      <c r="C662" s="1474">
        <v>1.2206812413999792</v>
      </c>
      <c r="D662" s="35" t="s">
        <v>790</v>
      </c>
      <c r="E662" s="13">
        <v>4800</v>
      </c>
      <c r="F662" s="1480">
        <f>E662/'[1]3.1 Population'!B82*1000</f>
        <v>3.2843441472645178</v>
      </c>
    </row>
    <row r="663" spans="1:11">
      <c r="A663" s="1333">
        <v>2007</v>
      </c>
      <c r="B663" s="34">
        <v>1662</v>
      </c>
      <c r="C663" s="1474">
        <v>1.0557207104200015</v>
      </c>
      <c r="D663" s="35" t="s">
        <v>790</v>
      </c>
      <c r="E663" s="14">
        <v>4976</v>
      </c>
      <c r="F663" s="1480">
        <f>E663/'[1]3.1 Population'!B83*1000</f>
        <v>3.1608100210890058</v>
      </c>
    </row>
    <row r="664" spans="1:11">
      <c r="A664" s="1333">
        <v>2008</v>
      </c>
      <c r="B664" s="34">
        <v>2786</v>
      </c>
      <c r="C664" s="1474">
        <v>1.642894041000408</v>
      </c>
      <c r="D664" s="35" t="s">
        <v>790</v>
      </c>
      <c r="E664" s="14">
        <v>4976</v>
      </c>
      <c r="F664" s="1480">
        <f>E664/'[1]3.1 Population'!B84*1000</f>
        <v>2.9343290552828538</v>
      </c>
    </row>
    <row r="665" spans="1:11">
      <c r="A665" s="1333">
        <v>2009</v>
      </c>
      <c r="B665" s="34">
        <v>1822</v>
      </c>
      <c r="C665" s="1474">
        <v>0.99744179719084913</v>
      </c>
      <c r="D665" s="35" t="s">
        <v>790</v>
      </c>
      <c r="E665" s="14">
        <v>5846</v>
      </c>
      <c r="F665" s="1480">
        <f>E665/'[1]3.1 Population'!B85*1000</f>
        <v>3.2003538673862262</v>
      </c>
    </row>
    <row r="666" spans="1:11">
      <c r="A666" s="1333">
        <v>2010</v>
      </c>
      <c r="B666" s="1481">
        <v>2026</v>
      </c>
      <c r="C666" s="1482">
        <v>1.0296499838638959</v>
      </c>
      <c r="D666" s="1481" t="s">
        <v>790</v>
      </c>
      <c r="E666" s="1356">
        <v>5222</v>
      </c>
      <c r="F666" s="1483">
        <f>E666/'[1]3.1 Population'!B86*1000</f>
        <v>2.6539152101368533</v>
      </c>
    </row>
    <row r="667" spans="1:11">
      <c r="A667" s="905" t="s">
        <v>880</v>
      </c>
      <c r="B667" s="181"/>
      <c r="C667" s="25"/>
      <c r="D667" s="25"/>
      <c r="E667" s="25"/>
      <c r="F667" s="25"/>
    </row>
    <row r="668" spans="1:11">
      <c r="A668" s="25" t="s">
        <v>485</v>
      </c>
      <c r="B668" s="181"/>
      <c r="C668" s="25"/>
      <c r="D668" s="25"/>
      <c r="E668" s="25"/>
      <c r="F668" s="25"/>
    </row>
    <row r="669" spans="1:11">
      <c r="A669" s="792" t="s">
        <v>900</v>
      </c>
      <c r="B669" s="181"/>
      <c r="C669" s="25"/>
      <c r="D669" s="25"/>
      <c r="E669" s="25"/>
      <c r="F669" s="25"/>
    </row>
    <row r="670" spans="1:11">
      <c r="A670" s="25" t="s">
        <v>891</v>
      </c>
      <c r="B670" s="181"/>
      <c r="C670" s="25"/>
      <c r="D670" s="25"/>
      <c r="E670" s="25"/>
      <c r="F670" s="25"/>
      <c r="I670" s="2"/>
      <c r="J670" s="1408"/>
    </row>
    <row r="671" spans="1:11">
      <c r="A671" s="25" t="s">
        <v>892</v>
      </c>
      <c r="B671" s="25"/>
      <c r="C671" s="25"/>
      <c r="D671" s="25"/>
      <c r="E671" s="25"/>
      <c r="F671" s="25"/>
      <c r="J671" s="1484"/>
      <c r="K671" s="1485"/>
    </row>
    <row r="672" spans="1:11">
      <c r="A672" s="380" t="s">
        <v>901</v>
      </c>
      <c r="B672" s="380"/>
      <c r="C672" s="380"/>
      <c r="D672" s="380"/>
      <c r="E672" s="380"/>
      <c r="F672" s="380"/>
      <c r="I672" s="1486"/>
      <c r="J672" s="1484"/>
      <c r="K672" s="1485"/>
    </row>
    <row r="673" spans="1:14">
      <c r="A673" s="358"/>
      <c r="B673" s="358"/>
      <c r="C673" s="358"/>
      <c r="D673" s="358"/>
      <c r="E673" s="358"/>
      <c r="F673" s="358"/>
      <c r="I673" s="1465"/>
      <c r="J673" s="2"/>
    </row>
    <row r="674" spans="1:14">
      <c r="A674" s="11" t="s">
        <v>902</v>
      </c>
      <c r="B674" s="1487"/>
      <c r="C674" s="1487"/>
      <c r="F674" s="1488"/>
      <c r="I674" s="1489"/>
      <c r="J674" s="1489"/>
      <c r="K674" s="1489"/>
      <c r="L674" s="1489"/>
      <c r="M674" s="1489"/>
      <c r="N674" s="1489"/>
    </row>
    <row r="675" spans="1:14">
      <c r="A675" s="1255" t="s">
        <v>903</v>
      </c>
      <c r="B675" s="1487"/>
      <c r="C675" s="1487"/>
      <c r="F675" s="1488"/>
    </row>
    <row r="676" spans="1:14" ht="30">
      <c r="A676" s="1352" t="s">
        <v>69</v>
      </c>
      <c r="B676" s="1490" t="s">
        <v>904</v>
      </c>
      <c r="C676" s="1490" t="s">
        <v>905</v>
      </c>
      <c r="D676" s="1491" t="s">
        <v>906</v>
      </c>
      <c r="E676" s="1492" t="s">
        <v>907</v>
      </c>
      <c r="F676" s="1488"/>
    </row>
    <row r="677" spans="1:14">
      <c r="A677" s="1333">
        <v>1981</v>
      </c>
      <c r="B677" s="1325">
        <v>10255</v>
      </c>
      <c r="C677" s="1325">
        <v>3293</v>
      </c>
      <c r="D677" s="1493">
        <v>2.31</v>
      </c>
      <c r="E677" s="1494">
        <v>0.74</v>
      </c>
      <c r="F677" s="1488"/>
    </row>
    <row r="678" spans="1:14">
      <c r="A678" s="1333">
        <v>1982</v>
      </c>
      <c r="B678" s="1325">
        <v>10042</v>
      </c>
      <c r="C678" s="1325">
        <v>3182</v>
      </c>
      <c r="D678" s="1493">
        <v>2.14</v>
      </c>
      <c r="E678" s="1494">
        <v>0.68</v>
      </c>
      <c r="F678" s="1495"/>
    </row>
    <row r="679" spans="1:14">
      <c r="A679" s="1333">
        <v>1983</v>
      </c>
      <c r="B679" s="1325">
        <v>7989</v>
      </c>
      <c r="C679" s="1325">
        <v>2504</v>
      </c>
      <c r="D679" s="1493">
        <v>1.62</v>
      </c>
      <c r="E679" s="1494">
        <v>0.51</v>
      </c>
      <c r="F679" s="1488"/>
    </row>
    <row r="680" spans="1:14">
      <c r="A680" s="1333">
        <v>1984</v>
      </c>
      <c r="B680" s="1325">
        <v>6266</v>
      </c>
      <c r="C680" s="1325">
        <v>2098</v>
      </c>
      <c r="D680" s="1493">
        <v>1.2</v>
      </c>
      <c r="E680" s="1494">
        <v>0.4</v>
      </c>
      <c r="F680" s="1488"/>
    </row>
    <row r="681" spans="1:14">
      <c r="A681" s="1333">
        <v>1985</v>
      </c>
      <c r="B681" s="1325">
        <v>6618</v>
      </c>
      <c r="C681" s="1325">
        <v>2318</v>
      </c>
      <c r="D681" s="1493">
        <v>1.2</v>
      </c>
      <c r="E681" s="1494">
        <v>0.41813911284481847</v>
      </c>
      <c r="F681" s="1488"/>
    </row>
    <row r="682" spans="1:14">
      <c r="A682" s="1333">
        <v>1986</v>
      </c>
      <c r="B682" s="1325">
        <v>6543</v>
      </c>
      <c r="C682" s="1325">
        <v>2555</v>
      </c>
      <c r="D682" s="1493">
        <v>1.1245759310514838</v>
      </c>
      <c r="E682" s="1494">
        <v>0.43913976827701989</v>
      </c>
      <c r="F682" s="1488"/>
    </row>
    <row r="683" spans="1:14">
      <c r="A683" s="1333">
        <v>1987</v>
      </c>
      <c r="B683" s="1325">
        <v>6827</v>
      </c>
      <c r="C683" s="1325">
        <v>2732</v>
      </c>
      <c r="D683" s="1493">
        <v>1.1100000000000001</v>
      </c>
      <c r="E683" s="1494">
        <v>0.44623400183391043</v>
      </c>
      <c r="F683" s="1488"/>
    </row>
    <row r="684" spans="1:14">
      <c r="A684" s="1333">
        <v>1988</v>
      </c>
      <c r="B684" s="1325">
        <v>7751</v>
      </c>
      <c r="C684" s="1325">
        <v>3156</v>
      </c>
      <c r="D684" s="1493">
        <v>1.2031223691696413</v>
      </c>
      <c r="E684" s="1494">
        <v>0.48987926681710592</v>
      </c>
      <c r="F684" s="1488"/>
    </row>
    <row r="685" spans="1:14">
      <c r="A685" s="1333">
        <v>1989</v>
      </c>
      <c r="B685" s="1325">
        <v>4871</v>
      </c>
      <c r="C685" s="1325">
        <v>3398</v>
      </c>
      <c r="D685" s="1493">
        <v>0.71852237143147346</v>
      </c>
      <c r="E685" s="1494">
        <v>0.5012397902123068</v>
      </c>
      <c r="F685" s="1488"/>
    </row>
    <row r="686" spans="1:14">
      <c r="A686" s="1333">
        <v>1990</v>
      </c>
      <c r="B686" s="1325">
        <v>4075</v>
      </c>
      <c r="C686" s="1325">
        <v>3654</v>
      </c>
      <c r="D686" s="1493">
        <v>0.57124166780478647</v>
      </c>
      <c r="E686" s="1494">
        <v>0.51222504396532265</v>
      </c>
      <c r="F686" s="1488"/>
    </row>
    <row r="687" spans="1:14">
      <c r="A687" s="1333">
        <v>1991</v>
      </c>
      <c r="B687" s="1325">
        <v>4407</v>
      </c>
      <c r="C687" s="1325">
        <v>3928</v>
      </c>
      <c r="D687" s="1493">
        <v>0.58709099119507901</v>
      </c>
      <c r="E687" s="1494">
        <v>0.52327964906155444</v>
      </c>
      <c r="F687" s="1488"/>
    </row>
    <row r="688" spans="1:14">
      <c r="A688" s="1333">
        <v>1992</v>
      </c>
      <c r="B688" s="1325">
        <v>5093</v>
      </c>
      <c r="C688" s="1325">
        <v>4437</v>
      </c>
      <c r="D688" s="1493">
        <v>0.65</v>
      </c>
      <c r="E688" s="1494">
        <v>0.56172259672836122</v>
      </c>
      <c r="F688" s="1488"/>
    </row>
    <row r="689" spans="1:6">
      <c r="A689" s="1333">
        <v>1993</v>
      </c>
      <c r="B689" s="1325">
        <v>4980</v>
      </c>
      <c r="C689" s="1325">
        <v>4459</v>
      </c>
      <c r="D689" s="1493">
        <v>0.59914495842350235</v>
      </c>
      <c r="E689" s="1494">
        <v>0.53646332723100332</v>
      </c>
      <c r="F689" s="1488"/>
    </row>
    <row r="690" spans="1:6">
      <c r="A690" s="1333">
        <v>1994</v>
      </c>
      <c r="B690" s="1325">
        <v>5612</v>
      </c>
      <c r="C690" s="1325">
        <v>4768</v>
      </c>
      <c r="D690" s="1493">
        <v>0.64163837344445807</v>
      </c>
      <c r="E690" s="1494">
        <v>0.54514108420940421</v>
      </c>
      <c r="F690" s="1488"/>
    </row>
    <row r="691" spans="1:6">
      <c r="A691" s="1333">
        <v>1995</v>
      </c>
      <c r="B691" s="1325">
        <v>5303</v>
      </c>
      <c r="C691" s="1325">
        <v>4758</v>
      </c>
      <c r="D691" s="1493">
        <v>0.57618824564699744</v>
      </c>
      <c r="E691" s="1494">
        <v>0.51697221813849037</v>
      </c>
      <c r="F691" s="1488"/>
    </row>
    <row r="692" spans="1:6">
      <c r="A692" s="1333">
        <v>1996</v>
      </c>
      <c r="B692" s="1325">
        <v>3703</v>
      </c>
      <c r="C692" s="1325">
        <v>3994</v>
      </c>
      <c r="D692" s="1493">
        <v>0.38512966434253582</v>
      </c>
      <c r="E692" s="1494">
        <v>0.41539505249367753</v>
      </c>
      <c r="F692" s="1488"/>
    </row>
    <row r="693" spans="1:6">
      <c r="A693" s="1333">
        <v>1997</v>
      </c>
      <c r="B693" s="1325">
        <v>3372</v>
      </c>
      <c r="C693" s="1325">
        <v>4557</v>
      </c>
      <c r="D693" s="1493">
        <v>0.33801450124871596</v>
      </c>
      <c r="E693" s="1494">
        <v>0.45680073611814909</v>
      </c>
      <c r="F693" s="1488"/>
    </row>
    <row r="694" spans="1:6">
      <c r="A694" s="1333">
        <v>1998</v>
      </c>
      <c r="B694" s="1325">
        <v>4027</v>
      </c>
      <c r="C694" s="1325">
        <v>4817</v>
      </c>
      <c r="D694" s="1493">
        <v>0.38906655859378758</v>
      </c>
      <c r="E694" s="1494">
        <v>0.46539200713838463</v>
      </c>
      <c r="F694" s="1488"/>
    </row>
    <row r="695" spans="1:6">
      <c r="A695" s="1333">
        <v>1999</v>
      </c>
      <c r="B695" s="1325">
        <v>5506</v>
      </c>
      <c r="C695" s="1325">
        <v>5924</v>
      </c>
      <c r="D695" s="1493">
        <v>0.51271141703210987</v>
      </c>
      <c r="E695" s="1494">
        <v>0.55163502261137287</v>
      </c>
      <c r="F695" s="1488"/>
    </row>
    <row r="696" spans="1:6">
      <c r="A696" s="1333">
        <v>2000</v>
      </c>
      <c r="B696" s="1325">
        <v>5285</v>
      </c>
      <c r="C696" s="1325">
        <v>6330</v>
      </c>
      <c r="D696" s="1493">
        <v>0.48</v>
      </c>
      <c r="E696" s="1494">
        <v>0.56811335518278172</v>
      </c>
      <c r="F696" s="1488"/>
    </row>
    <row r="697" spans="1:6">
      <c r="A697" s="1333">
        <v>2001</v>
      </c>
      <c r="B697" s="1325">
        <v>3900</v>
      </c>
      <c r="C697" s="1325">
        <v>6361</v>
      </c>
      <c r="D697" s="1493">
        <v>0.3373575260488349</v>
      </c>
      <c r="E697" s="1494">
        <v>0.55023877517862529</v>
      </c>
      <c r="F697" s="1488"/>
    </row>
    <row r="698" spans="1:6">
      <c r="A698" s="1333">
        <v>2002</v>
      </c>
      <c r="B698" s="1325">
        <v>3141</v>
      </c>
      <c r="C698" s="1325">
        <v>5192</v>
      </c>
      <c r="D698" s="1493">
        <v>0.26066447871594067</v>
      </c>
      <c r="E698" s="1494">
        <v>0.43087232521272334</v>
      </c>
      <c r="F698" s="1488"/>
    </row>
    <row r="699" spans="1:6">
      <c r="A699" s="1333">
        <v>2003</v>
      </c>
      <c r="B699" s="1325">
        <v>3472</v>
      </c>
      <c r="C699" s="1325">
        <v>5156</v>
      </c>
      <c r="D699" s="1493">
        <v>0.27584452085641964</v>
      </c>
      <c r="E699" s="1494">
        <v>0.409635469336319</v>
      </c>
      <c r="F699" s="1488"/>
    </row>
    <row r="700" spans="1:6">
      <c r="A700" s="1333">
        <v>2004</v>
      </c>
      <c r="B700" s="1325">
        <v>2929</v>
      </c>
      <c r="C700" s="1325">
        <v>4522</v>
      </c>
      <c r="D700" s="1493">
        <v>0.22277925429713633</v>
      </c>
      <c r="E700" s="1494">
        <v>0.34394257013712892</v>
      </c>
      <c r="F700" s="1488"/>
    </row>
    <row r="701" spans="1:6">
      <c r="A701" s="1333">
        <v>2005</v>
      </c>
      <c r="B701" s="1325">
        <v>2436</v>
      </c>
      <c r="C701" s="1325">
        <v>4068</v>
      </c>
      <c r="D701" s="1493">
        <v>0.17727077237224825</v>
      </c>
      <c r="E701" s="1494">
        <v>0.29603345731129144</v>
      </c>
      <c r="F701" s="1488"/>
    </row>
    <row r="702" spans="1:6">
      <c r="A702" s="1333">
        <v>2006</v>
      </c>
      <c r="B702" s="1325">
        <v>2432</v>
      </c>
      <c r="C702" s="1325">
        <v>4203</v>
      </c>
      <c r="D702" s="1493">
        <v>0.1664067701280689</v>
      </c>
      <c r="E702" s="1494">
        <v>0.28758538439484932</v>
      </c>
      <c r="F702" s="1488"/>
    </row>
    <row r="703" spans="1:6">
      <c r="A703" s="1333">
        <v>2007</v>
      </c>
      <c r="B703" s="1325">
        <v>2711</v>
      </c>
      <c r="C703" s="1325">
        <v>4498</v>
      </c>
      <c r="D703" s="1493">
        <v>0.17220570673577762</v>
      </c>
      <c r="E703" s="1494">
        <v>0.28571791549152631</v>
      </c>
      <c r="F703" s="1488"/>
    </row>
    <row r="704" spans="1:6">
      <c r="A704" s="1333">
        <v>2008</v>
      </c>
      <c r="B704" s="1325">
        <v>3084</v>
      </c>
      <c r="C704" s="1325">
        <v>5002</v>
      </c>
      <c r="D704" s="1493">
        <v>0.18186235543593893</v>
      </c>
      <c r="E704" s="1494">
        <v>0.29496611604752482</v>
      </c>
      <c r="F704" s="1488"/>
    </row>
    <row r="705" spans="1:6">
      <c r="A705" s="1333">
        <v>2009</v>
      </c>
      <c r="B705" s="1496">
        <v>3221</v>
      </c>
      <c r="C705" s="1497">
        <v>4084</v>
      </c>
      <c r="D705" s="1498">
        <v>0.17633150541996298</v>
      </c>
      <c r="E705" s="1499">
        <v>0.22357586716396419</v>
      </c>
      <c r="F705" s="1488"/>
    </row>
    <row r="706" spans="1:6">
      <c r="A706" s="905" t="s">
        <v>880</v>
      </c>
      <c r="B706" s="1500"/>
      <c r="C706" s="1500"/>
      <c r="D706" s="837"/>
      <c r="E706" s="837"/>
      <c r="F706" s="1501"/>
    </row>
    <row r="707" spans="1:6">
      <c r="A707" s="25" t="s">
        <v>485</v>
      </c>
      <c r="B707" s="1502"/>
      <c r="C707" s="1502"/>
      <c r="D707" s="1503"/>
      <c r="E707" s="1503"/>
      <c r="F707" s="1503"/>
    </row>
    <row r="708" spans="1:6">
      <c r="A708" s="25" t="s">
        <v>908</v>
      </c>
      <c r="B708" s="1502"/>
      <c r="C708" s="1502"/>
      <c r="D708" s="1503"/>
      <c r="E708" s="1503"/>
      <c r="F708" s="1503"/>
    </row>
    <row r="709" spans="1:6">
      <c r="A709" s="1465"/>
    </row>
  </sheetData>
  <protectedRanges>
    <protectedRange sqref="R112 O96" name="All_10_1"/>
    <protectedRange sqref="R113" name="All_11_1"/>
    <protectedRange sqref="R99 O113" name="All_10_1_2"/>
    <protectedRange sqref="O99 O114" name="All_11_1_2"/>
    <protectedRange sqref="D220 C236" name="All_10_1_1"/>
    <protectedRange sqref="C237" name="All_11_1_1"/>
    <protectedRange sqref="C223 D237" name="All_10_1_2_1"/>
    <protectedRange sqref="D223 D238" name="All_11_1_2_1"/>
  </protectedRanges>
  <mergeCells count="15">
    <mergeCell ref="B619:D619"/>
    <mergeCell ref="A672:F672"/>
    <mergeCell ref="I674:N674"/>
    <mergeCell ref="B300:D300"/>
    <mergeCell ref="B364:E364"/>
    <mergeCell ref="B415:E415"/>
    <mergeCell ref="A473:D473"/>
    <mergeCell ref="A524:D524"/>
    <mergeCell ref="A575:D575"/>
    <mergeCell ref="B5:F5"/>
    <mergeCell ref="B130:D130"/>
    <mergeCell ref="B192:D192"/>
    <mergeCell ref="B240:D240"/>
    <mergeCell ref="A245:D245"/>
    <mergeCell ref="E245:H24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629"/>
  <sheetViews>
    <sheetView rightToLeft="1" workbookViewId="0">
      <selection activeCell="J28" sqref="J28"/>
    </sheetView>
  </sheetViews>
  <sheetFormatPr defaultColWidth="9.140625" defaultRowHeight="15"/>
  <cols>
    <col min="1" max="1" width="32.42578125" style="311" customWidth="1"/>
    <col min="2" max="2" width="14.42578125" style="1516" customWidth="1"/>
    <col min="3" max="3" width="15.140625" style="1516" customWidth="1"/>
    <col min="4" max="4" width="15.85546875" style="1516" customWidth="1"/>
    <col min="5" max="5" width="16.28515625" style="311" customWidth="1"/>
    <col min="6" max="16384" width="9.140625" style="311"/>
  </cols>
  <sheetData>
    <row r="1" spans="1:7" ht="35.25" customHeight="1">
      <c r="A1" s="1504" t="s">
        <v>909</v>
      </c>
      <c r="B1" s="1504"/>
      <c r="C1" s="1504"/>
      <c r="D1" s="1504"/>
    </row>
    <row r="2" spans="1:7">
      <c r="A2" s="1505"/>
      <c r="B2" s="1506" t="s">
        <v>67</v>
      </c>
      <c r="C2" s="1506" t="s">
        <v>873</v>
      </c>
      <c r="D2" s="1506" t="s">
        <v>874</v>
      </c>
      <c r="G2" s="1507"/>
    </row>
    <row r="3" spans="1:7">
      <c r="A3" s="1508" t="s">
        <v>910</v>
      </c>
      <c r="B3" s="1509">
        <v>125270</v>
      </c>
      <c r="C3" s="1509">
        <v>121345</v>
      </c>
      <c r="D3" s="1509">
        <v>3925</v>
      </c>
    </row>
    <row r="4" spans="1:7">
      <c r="A4" s="1510" t="s">
        <v>911</v>
      </c>
      <c r="B4" s="1511">
        <v>50693</v>
      </c>
      <c r="C4" s="1511">
        <v>50023</v>
      </c>
      <c r="D4" s="1511">
        <v>670</v>
      </c>
    </row>
    <row r="5" spans="1:7">
      <c r="A5" s="1510" t="s">
        <v>912</v>
      </c>
      <c r="B5" s="1511">
        <v>30859</v>
      </c>
      <c r="C5" s="1511">
        <v>30567</v>
      </c>
      <c r="D5" s="1511">
        <v>292</v>
      </c>
    </row>
    <row r="6" spans="1:7">
      <c r="A6" s="1510" t="s">
        <v>913</v>
      </c>
      <c r="B6" s="1511">
        <v>9429</v>
      </c>
      <c r="C6" s="1511">
        <v>9335</v>
      </c>
      <c r="D6" s="1511">
        <v>94</v>
      </c>
    </row>
    <row r="7" spans="1:7">
      <c r="A7" s="1510" t="s">
        <v>914</v>
      </c>
      <c r="B7" s="1511">
        <v>8979</v>
      </c>
      <c r="C7" s="1511">
        <v>8734</v>
      </c>
      <c r="D7" s="1511">
        <v>245</v>
      </c>
    </row>
    <row r="8" spans="1:7">
      <c r="A8" s="1510" t="s">
        <v>915</v>
      </c>
      <c r="B8" s="1511">
        <v>15076</v>
      </c>
      <c r="C8" s="1511">
        <v>13811</v>
      </c>
      <c r="D8" s="1511">
        <v>1265</v>
      </c>
    </row>
    <row r="9" spans="1:7">
      <c r="A9" s="1510" t="s">
        <v>916</v>
      </c>
      <c r="B9" s="1511">
        <v>2022</v>
      </c>
      <c r="C9" s="1511">
        <v>1446</v>
      </c>
      <c r="D9" s="1511">
        <v>576</v>
      </c>
    </row>
    <row r="10" spans="1:7">
      <c r="A10" s="1510" t="s">
        <v>917</v>
      </c>
      <c r="B10" s="1511">
        <v>7499</v>
      </c>
      <c r="C10" s="1511">
        <v>6777</v>
      </c>
      <c r="D10" s="1511">
        <v>722</v>
      </c>
    </row>
    <row r="11" spans="1:7" ht="17.25" customHeight="1">
      <c r="A11" s="1510" t="s">
        <v>918</v>
      </c>
      <c r="B11" s="1511">
        <v>662</v>
      </c>
      <c r="C11" s="1511">
        <v>604</v>
      </c>
      <c r="D11" s="1511">
        <v>58</v>
      </c>
    </row>
    <row r="12" spans="1:7">
      <c r="A12" s="1510" t="s">
        <v>919</v>
      </c>
      <c r="B12" s="1511">
        <v>51</v>
      </c>
      <c r="C12" s="1511">
        <v>48</v>
      </c>
      <c r="D12" s="1511">
        <v>3</v>
      </c>
    </row>
    <row r="13" spans="1:7" s="31" customFormat="1" ht="18" customHeight="1">
      <c r="A13" s="1512" t="s">
        <v>920</v>
      </c>
      <c r="B13" s="1509">
        <v>122357</v>
      </c>
      <c r="C13" s="1509">
        <v>118688</v>
      </c>
      <c r="D13" s="1509">
        <v>3669</v>
      </c>
      <c r="E13" s="311"/>
    </row>
    <row r="14" spans="1:7">
      <c r="A14" s="1510" t="s">
        <v>911</v>
      </c>
      <c r="B14" s="1511">
        <v>49744</v>
      </c>
      <c r="C14" s="1511">
        <v>49081</v>
      </c>
      <c r="D14" s="1511">
        <v>663</v>
      </c>
    </row>
    <row r="15" spans="1:7">
      <c r="A15" s="1510" t="s">
        <v>912</v>
      </c>
      <c r="B15" s="1511">
        <v>30202</v>
      </c>
      <c r="C15" s="1511">
        <v>29917</v>
      </c>
      <c r="D15" s="1511">
        <v>285</v>
      </c>
    </row>
    <row r="16" spans="1:7">
      <c r="A16" s="1510" t="s">
        <v>913</v>
      </c>
      <c r="B16" s="1511">
        <v>9210</v>
      </c>
      <c r="C16" s="1511">
        <v>9122</v>
      </c>
      <c r="D16" s="1511">
        <v>88</v>
      </c>
    </row>
    <row r="17" spans="1:4">
      <c r="A17" s="1510" t="s">
        <v>914</v>
      </c>
      <c r="B17" s="1511">
        <v>8728</v>
      </c>
      <c r="C17" s="1511">
        <v>8503</v>
      </c>
      <c r="D17" s="1511">
        <v>225</v>
      </c>
    </row>
    <row r="18" spans="1:4">
      <c r="A18" s="1510" t="s">
        <v>915</v>
      </c>
      <c r="B18" s="1511">
        <v>14555</v>
      </c>
      <c r="C18" s="1511">
        <v>13391</v>
      </c>
      <c r="D18" s="1511">
        <v>1164</v>
      </c>
    </row>
    <row r="19" spans="1:4">
      <c r="A19" s="1510" t="s">
        <v>916</v>
      </c>
      <c r="B19" s="1511">
        <v>1970</v>
      </c>
      <c r="C19" s="1511">
        <v>1426</v>
      </c>
      <c r="D19" s="1511">
        <v>544</v>
      </c>
    </row>
    <row r="20" spans="1:4">
      <c r="A20" s="1510" t="s">
        <v>917</v>
      </c>
      <c r="B20" s="1511">
        <v>7258</v>
      </c>
      <c r="C20" s="1511">
        <v>6612</v>
      </c>
      <c r="D20" s="1511">
        <v>646</v>
      </c>
    </row>
    <row r="21" spans="1:4">
      <c r="A21" s="1510" t="s">
        <v>918</v>
      </c>
      <c r="B21" s="1511">
        <v>643</v>
      </c>
      <c r="C21" s="1511">
        <v>591</v>
      </c>
      <c r="D21" s="1511">
        <v>52</v>
      </c>
    </row>
    <row r="22" spans="1:4">
      <c r="A22" s="1510" t="s">
        <v>919</v>
      </c>
      <c r="B22" s="1511">
        <v>47</v>
      </c>
      <c r="C22" s="1511">
        <v>45</v>
      </c>
      <c r="D22" s="1511">
        <v>2</v>
      </c>
    </row>
    <row r="23" spans="1:4">
      <c r="A23" s="1508" t="s">
        <v>921</v>
      </c>
      <c r="B23" s="1509">
        <v>2913</v>
      </c>
      <c r="C23" s="1509">
        <v>2657</v>
      </c>
      <c r="D23" s="1509">
        <v>256</v>
      </c>
    </row>
    <row r="24" spans="1:4">
      <c r="A24" s="1510" t="s">
        <v>911</v>
      </c>
      <c r="B24" s="1511">
        <v>949</v>
      </c>
      <c r="C24" s="1511">
        <v>942</v>
      </c>
      <c r="D24" s="1511">
        <v>7</v>
      </c>
    </row>
    <row r="25" spans="1:4">
      <c r="A25" s="1510" t="s">
        <v>912</v>
      </c>
      <c r="B25" s="1511">
        <v>657</v>
      </c>
      <c r="C25" s="1511">
        <v>650</v>
      </c>
      <c r="D25" s="1511">
        <v>7</v>
      </c>
    </row>
    <row r="26" spans="1:4">
      <c r="A26" s="1510" t="s">
        <v>913</v>
      </c>
      <c r="B26" s="1511">
        <v>219</v>
      </c>
      <c r="C26" s="1511">
        <v>213</v>
      </c>
      <c r="D26" s="1511">
        <v>6</v>
      </c>
    </row>
    <row r="27" spans="1:4">
      <c r="A27" s="1510" t="s">
        <v>914</v>
      </c>
      <c r="B27" s="1511">
        <v>251</v>
      </c>
      <c r="C27" s="1511">
        <v>231</v>
      </c>
      <c r="D27" s="1511">
        <v>20</v>
      </c>
    </row>
    <row r="28" spans="1:4">
      <c r="A28" s="1510" t="s">
        <v>915</v>
      </c>
      <c r="B28" s="1511">
        <v>521</v>
      </c>
      <c r="C28" s="1511">
        <v>420</v>
      </c>
      <c r="D28" s="1511">
        <v>101</v>
      </c>
    </row>
    <row r="29" spans="1:4">
      <c r="A29" s="1510" t="s">
        <v>916</v>
      </c>
      <c r="B29" s="1511">
        <v>52</v>
      </c>
      <c r="C29" s="1511">
        <v>20</v>
      </c>
      <c r="D29" s="1511">
        <v>32</v>
      </c>
    </row>
    <row r="30" spans="1:4">
      <c r="A30" s="1510" t="s">
        <v>917</v>
      </c>
      <c r="B30" s="1511">
        <v>241</v>
      </c>
      <c r="C30" s="1511">
        <v>165</v>
      </c>
      <c r="D30" s="1511">
        <v>76</v>
      </c>
    </row>
    <row r="31" spans="1:4">
      <c r="A31" s="1510" t="s">
        <v>918</v>
      </c>
      <c r="B31" s="1511">
        <v>19</v>
      </c>
      <c r="C31" s="1511">
        <v>13</v>
      </c>
      <c r="D31" s="1511">
        <v>6</v>
      </c>
    </row>
    <row r="32" spans="1:4">
      <c r="A32" s="1510" t="s">
        <v>919</v>
      </c>
      <c r="B32" s="1511">
        <v>4</v>
      </c>
      <c r="C32" s="1511">
        <v>3</v>
      </c>
      <c r="D32" s="1513">
        <v>1</v>
      </c>
    </row>
    <row r="33" spans="1:6">
      <c r="A33" s="1514" t="s">
        <v>922</v>
      </c>
      <c r="B33" s="1515"/>
      <c r="C33" s="1515"/>
      <c r="E33" s="24"/>
    </row>
    <row r="34" spans="1:6">
      <c r="A34" s="1517" t="s">
        <v>923</v>
      </c>
      <c r="B34" s="1518"/>
      <c r="C34" s="1518"/>
      <c r="D34" s="1518"/>
    </row>
    <row r="36" spans="1:6">
      <c r="A36" s="1519" t="s">
        <v>924</v>
      </c>
      <c r="B36" s="1519"/>
      <c r="C36" s="1519"/>
      <c r="D36" s="1519"/>
      <c r="E36" s="31"/>
      <c r="F36" s="1520"/>
    </row>
    <row r="37" spans="1:6">
      <c r="A37" s="1521"/>
      <c r="B37" s="1506" t="s">
        <v>67</v>
      </c>
      <c r="C37" s="1506" t="s">
        <v>873</v>
      </c>
      <c r="D37" s="1506" t="s">
        <v>874</v>
      </c>
    </row>
    <row r="38" spans="1:6">
      <c r="A38" s="1508" t="s">
        <v>910</v>
      </c>
      <c r="B38" s="1509">
        <v>12713</v>
      </c>
      <c r="C38" s="1509">
        <v>12440</v>
      </c>
      <c r="D38" s="1509">
        <v>273</v>
      </c>
    </row>
    <row r="39" spans="1:6">
      <c r="A39" s="1510" t="s">
        <v>911</v>
      </c>
      <c r="B39" s="1511">
        <v>6332</v>
      </c>
      <c r="C39" s="1511">
        <v>6196</v>
      </c>
      <c r="D39" s="1511">
        <v>136</v>
      </c>
    </row>
    <row r="40" spans="1:6">
      <c r="A40" s="1510" t="s">
        <v>912</v>
      </c>
      <c r="B40" s="1511">
        <v>3874</v>
      </c>
      <c r="C40" s="1511">
        <v>3856</v>
      </c>
      <c r="D40" s="1511">
        <v>18</v>
      </c>
    </row>
    <row r="41" spans="1:6">
      <c r="A41" s="1510" t="s">
        <v>913</v>
      </c>
      <c r="B41" s="1511">
        <v>999</v>
      </c>
      <c r="C41" s="1511">
        <v>985</v>
      </c>
      <c r="D41" s="1511">
        <v>14</v>
      </c>
    </row>
    <row r="42" spans="1:6">
      <c r="A42" s="1510" t="s">
        <v>914</v>
      </c>
      <c r="B42" s="1511">
        <v>704</v>
      </c>
      <c r="C42" s="1511">
        <v>688</v>
      </c>
      <c r="D42" s="1511">
        <v>16</v>
      </c>
    </row>
    <row r="43" spans="1:6">
      <c r="A43" s="1510" t="s">
        <v>915</v>
      </c>
      <c r="B43" s="1513">
        <v>515</v>
      </c>
      <c r="C43" s="1513">
        <v>463</v>
      </c>
      <c r="D43" s="1513">
        <v>52</v>
      </c>
    </row>
    <row r="44" spans="1:6">
      <c r="A44" s="1510" t="s">
        <v>916</v>
      </c>
      <c r="B44" s="1513">
        <v>54</v>
      </c>
      <c r="C44" s="1513">
        <v>40</v>
      </c>
      <c r="D44" s="1513">
        <v>14</v>
      </c>
    </row>
    <row r="45" spans="1:6">
      <c r="A45" s="1510" t="s">
        <v>917</v>
      </c>
      <c r="B45" s="1513">
        <v>195</v>
      </c>
      <c r="C45" s="1513">
        <v>176</v>
      </c>
      <c r="D45" s="1513">
        <v>19</v>
      </c>
    </row>
    <row r="46" spans="1:6">
      <c r="A46" s="1510" t="s">
        <v>918</v>
      </c>
      <c r="B46" s="1513">
        <v>28</v>
      </c>
      <c r="C46" s="1513">
        <v>25</v>
      </c>
      <c r="D46" s="1513">
        <v>3</v>
      </c>
    </row>
    <row r="47" spans="1:6">
      <c r="A47" s="1510" t="s">
        <v>919</v>
      </c>
      <c r="B47" s="1513">
        <v>12</v>
      </c>
      <c r="C47" s="1513">
        <v>11</v>
      </c>
      <c r="D47" s="1513">
        <v>1</v>
      </c>
    </row>
    <row r="48" spans="1:6" s="31" customFormat="1">
      <c r="A48" s="1512" t="s">
        <v>920</v>
      </c>
      <c r="B48" s="1522">
        <v>12251</v>
      </c>
      <c r="C48" s="1522">
        <v>11984</v>
      </c>
      <c r="D48" s="1522">
        <v>267</v>
      </c>
      <c r="E48" s="311"/>
    </row>
    <row r="49" spans="1:4">
      <c r="A49" s="1510" t="s">
        <v>911</v>
      </c>
      <c r="B49" s="1513">
        <v>6007</v>
      </c>
      <c r="C49" s="1513">
        <v>5871</v>
      </c>
      <c r="D49" s="1513">
        <v>136</v>
      </c>
    </row>
    <row r="50" spans="1:4">
      <c r="A50" s="1510" t="s">
        <v>912</v>
      </c>
      <c r="B50" s="1513">
        <v>3777</v>
      </c>
      <c r="C50" s="1513">
        <v>3759</v>
      </c>
      <c r="D50" s="1513">
        <v>18</v>
      </c>
    </row>
    <row r="51" spans="1:4">
      <c r="A51" s="1510" t="s">
        <v>913</v>
      </c>
      <c r="B51" s="1513">
        <v>979</v>
      </c>
      <c r="C51" s="1513">
        <v>967</v>
      </c>
      <c r="D51" s="1513">
        <v>12</v>
      </c>
    </row>
    <row r="52" spans="1:4">
      <c r="A52" s="1510" t="s">
        <v>914</v>
      </c>
      <c r="B52" s="1513">
        <v>696</v>
      </c>
      <c r="C52" s="1513">
        <v>682</v>
      </c>
      <c r="D52" s="1513">
        <v>14</v>
      </c>
    </row>
    <row r="53" spans="1:4">
      <c r="A53" s="1510" t="s">
        <v>915</v>
      </c>
      <c r="B53" s="1513">
        <v>508</v>
      </c>
      <c r="C53" s="1513">
        <v>458</v>
      </c>
      <c r="D53" s="1513">
        <v>50</v>
      </c>
    </row>
    <row r="54" spans="1:4">
      <c r="A54" s="1510" t="s">
        <v>916</v>
      </c>
      <c r="B54" s="1513">
        <v>52</v>
      </c>
      <c r="C54" s="1513">
        <v>38</v>
      </c>
      <c r="D54" s="1513">
        <v>14</v>
      </c>
    </row>
    <row r="55" spans="1:4">
      <c r="A55" s="1510" t="s">
        <v>917</v>
      </c>
      <c r="B55" s="1513">
        <v>192</v>
      </c>
      <c r="C55" s="1513">
        <v>173</v>
      </c>
      <c r="D55" s="1513">
        <v>19</v>
      </c>
    </row>
    <row r="56" spans="1:4">
      <c r="A56" s="1510" t="s">
        <v>918</v>
      </c>
      <c r="B56" s="1513">
        <v>28</v>
      </c>
      <c r="C56" s="1513">
        <v>25</v>
      </c>
      <c r="D56" s="1513">
        <v>3</v>
      </c>
    </row>
    <row r="57" spans="1:4">
      <c r="A57" s="1510" t="s">
        <v>919</v>
      </c>
      <c r="B57" s="1513">
        <v>12</v>
      </c>
      <c r="C57" s="1513">
        <v>11</v>
      </c>
      <c r="D57" s="1513">
        <v>1</v>
      </c>
    </row>
    <row r="58" spans="1:4">
      <c r="A58" s="1508" t="s">
        <v>921</v>
      </c>
      <c r="B58" s="1522">
        <v>462</v>
      </c>
      <c r="C58" s="1522">
        <v>456</v>
      </c>
      <c r="D58" s="1522">
        <v>6</v>
      </c>
    </row>
    <row r="59" spans="1:4">
      <c r="A59" s="1510" t="s">
        <v>911</v>
      </c>
      <c r="B59" s="1513">
        <v>325</v>
      </c>
      <c r="C59" s="1513">
        <v>325</v>
      </c>
      <c r="D59" s="1513">
        <v>0</v>
      </c>
    </row>
    <row r="60" spans="1:4">
      <c r="A60" s="1510" t="s">
        <v>912</v>
      </c>
      <c r="B60" s="1513">
        <v>97</v>
      </c>
      <c r="C60" s="1513">
        <v>97</v>
      </c>
      <c r="D60" s="1513">
        <v>0</v>
      </c>
    </row>
    <row r="61" spans="1:4">
      <c r="A61" s="1510" t="s">
        <v>913</v>
      </c>
      <c r="B61" s="1513">
        <v>20</v>
      </c>
      <c r="C61" s="1513">
        <v>18</v>
      </c>
      <c r="D61" s="1513">
        <v>2</v>
      </c>
    </row>
    <row r="62" spans="1:4">
      <c r="A62" s="1510" t="s">
        <v>914</v>
      </c>
      <c r="B62" s="1513">
        <v>8</v>
      </c>
      <c r="C62" s="1513">
        <v>6</v>
      </c>
      <c r="D62" s="1513">
        <v>2</v>
      </c>
    </row>
    <row r="63" spans="1:4">
      <c r="A63" s="1510" t="s">
        <v>915</v>
      </c>
      <c r="B63" s="1513">
        <v>7</v>
      </c>
      <c r="C63" s="1513">
        <v>5</v>
      </c>
      <c r="D63" s="1513">
        <v>2</v>
      </c>
    </row>
    <row r="64" spans="1:4">
      <c r="A64" s="1510" t="s">
        <v>916</v>
      </c>
      <c r="B64" s="1513">
        <v>2</v>
      </c>
      <c r="C64" s="1513">
        <v>2</v>
      </c>
      <c r="D64" s="1513">
        <v>0</v>
      </c>
    </row>
    <row r="65" spans="1:5">
      <c r="A65" s="1510" t="s">
        <v>917</v>
      </c>
      <c r="B65" s="1513">
        <v>3</v>
      </c>
      <c r="C65" s="1513">
        <v>3</v>
      </c>
      <c r="D65" s="1513">
        <v>0</v>
      </c>
    </row>
    <row r="66" spans="1:5">
      <c r="A66" s="1510" t="s">
        <v>918</v>
      </c>
      <c r="B66" s="1513">
        <v>0</v>
      </c>
      <c r="C66" s="1513">
        <v>0</v>
      </c>
      <c r="D66" s="1513">
        <v>0</v>
      </c>
    </row>
    <row r="67" spans="1:5">
      <c r="A67" s="1510" t="s">
        <v>919</v>
      </c>
      <c r="B67" s="1513">
        <v>0</v>
      </c>
      <c r="C67" s="1513">
        <v>0</v>
      </c>
      <c r="D67" s="1513">
        <v>0</v>
      </c>
    </row>
    <row r="68" spans="1:5">
      <c r="A68" s="1514" t="s">
        <v>922</v>
      </c>
      <c r="B68" s="1515"/>
      <c r="C68" s="1515"/>
      <c r="E68" s="24"/>
    </row>
    <row r="69" spans="1:5">
      <c r="A69" s="1517" t="s">
        <v>925</v>
      </c>
      <c r="B69" s="1518"/>
      <c r="C69" s="1518"/>
      <c r="D69" s="1518"/>
    </row>
    <row r="71" spans="1:5">
      <c r="A71" s="1523" t="s">
        <v>926</v>
      </c>
      <c r="B71" s="1523"/>
      <c r="C71" s="1523"/>
      <c r="D71" s="1523"/>
      <c r="E71" s="31"/>
    </row>
    <row r="72" spans="1:5">
      <c r="A72" s="1521"/>
      <c r="B72" s="1506" t="s">
        <v>67</v>
      </c>
      <c r="C72" s="1506" t="s">
        <v>873</v>
      </c>
      <c r="D72" s="1506" t="s">
        <v>874</v>
      </c>
    </row>
    <row r="73" spans="1:5">
      <c r="A73" s="1508" t="s">
        <v>910</v>
      </c>
      <c r="B73" s="1509">
        <v>112557</v>
      </c>
      <c r="C73" s="1509">
        <v>108905</v>
      </c>
      <c r="D73" s="1509">
        <v>3652</v>
      </c>
    </row>
    <row r="74" spans="1:5">
      <c r="A74" s="1510" t="s">
        <v>911</v>
      </c>
      <c r="B74" s="1511">
        <v>44361</v>
      </c>
      <c r="C74" s="1511">
        <v>43827</v>
      </c>
      <c r="D74" s="1511">
        <v>534</v>
      </c>
    </row>
    <row r="75" spans="1:5">
      <c r="A75" s="1510" t="s">
        <v>912</v>
      </c>
      <c r="B75" s="1511">
        <v>26985</v>
      </c>
      <c r="C75" s="1511">
        <v>26711</v>
      </c>
      <c r="D75" s="1511">
        <v>274</v>
      </c>
    </row>
    <row r="76" spans="1:5">
      <c r="A76" s="1510" t="s">
        <v>913</v>
      </c>
      <c r="B76" s="1511">
        <v>8430</v>
      </c>
      <c r="C76" s="1511">
        <v>8350</v>
      </c>
      <c r="D76" s="1511">
        <v>80</v>
      </c>
    </row>
    <row r="77" spans="1:5">
      <c r="A77" s="1510" t="s">
        <v>914</v>
      </c>
      <c r="B77" s="1511">
        <v>8275</v>
      </c>
      <c r="C77" s="1511">
        <v>8046</v>
      </c>
      <c r="D77" s="1511">
        <v>229</v>
      </c>
    </row>
    <row r="78" spans="1:5">
      <c r="A78" s="1510" t="s">
        <v>915</v>
      </c>
      <c r="B78" s="1511">
        <v>14561</v>
      </c>
      <c r="C78" s="1511">
        <v>13348</v>
      </c>
      <c r="D78" s="1511">
        <v>1213</v>
      </c>
    </row>
    <row r="79" spans="1:5">
      <c r="A79" s="1510" t="s">
        <v>916</v>
      </c>
      <c r="B79" s="1511">
        <v>1968</v>
      </c>
      <c r="C79" s="1511">
        <v>1406</v>
      </c>
      <c r="D79" s="1511">
        <v>562</v>
      </c>
    </row>
    <row r="80" spans="1:5">
      <c r="A80" s="1510" t="s">
        <v>917</v>
      </c>
      <c r="B80" s="1511">
        <v>7304</v>
      </c>
      <c r="C80" s="1511">
        <v>6601</v>
      </c>
      <c r="D80" s="1511">
        <v>703</v>
      </c>
    </row>
    <row r="81" spans="1:4">
      <c r="A81" s="1510" t="s">
        <v>918</v>
      </c>
      <c r="B81" s="1511">
        <v>634</v>
      </c>
      <c r="C81" s="1511">
        <v>579</v>
      </c>
      <c r="D81" s="1511">
        <v>55</v>
      </c>
    </row>
    <row r="82" spans="1:4">
      <c r="A82" s="1510" t="s">
        <v>919</v>
      </c>
      <c r="B82" s="1511">
        <v>39</v>
      </c>
      <c r="C82" s="1511">
        <v>37</v>
      </c>
      <c r="D82" s="1511">
        <v>2</v>
      </c>
    </row>
    <row r="83" spans="1:4">
      <c r="A83" s="1512" t="s">
        <v>920</v>
      </c>
      <c r="B83" s="1509">
        <v>110106</v>
      </c>
      <c r="C83" s="1509">
        <v>106704</v>
      </c>
      <c r="D83" s="1509">
        <v>3402</v>
      </c>
    </row>
    <row r="84" spans="1:4">
      <c r="A84" s="1510" t="s">
        <v>911</v>
      </c>
      <c r="B84" s="1511">
        <v>43737</v>
      </c>
      <c r="C84" s="1511">
        <v>43210</v>
      </c>
      <c r="D84" s="1511">
        <v>527</v>
      </c>
    </row>
    <row r="85" spans="1:4">
      <c r="A85" s="1510" t="s">
        <v>912</v>
      </c>
      <c r="B85" s="1511">
        <v>26425</v>
      </c>
      <c r="C85" s="1511">
        <v>26158</v>
      </c>
      <c r="D85" s="1511">
        <v>267</v>
      </c>
    </row>
    <row r="86" spans="1:4">
      <c r="A86" s="1510" t="s">
        <v>913</v>
      </c>
      <c r="B86" s="1511">
        <v>8231</v>
      </c>
      <c r="C86" s="1511">
        <v>8155</v>
      </c>
      <c r="D86" s="1511">
        <v>76</v>
      </c>
    </row>
    <row r="87" spans="1:4">
      <c r="A87" s="1510" t="s">
        <v>914</v>
      </c>
      <c r="B87" s="1513">
        <v>8032</v>
      </c>
      <c r="C87" s="1513">
        <v>7821</v>
      </c>
      <c r="D87" s="1513">
        <v>211</v>
      </c>
    </row>
    <row r="88" spans="1:4">
      <c r="A88" s="1510" t="s">
        <v>915</v>
      </c>
      <c r="B88" s="1513">
        <v>14047</v>
      </c>
      <c r="C88" s="1513">
        <v>12933</v>
      </c>
      <c r="D88" s="1513">
        <v>1114</v>
      </c>
    </row>
    <row r="89" spans="1:4">
      <c r="A89" s="1510" t="s">
        <v>916</v>
      </c>
      <c r="B89" s="1513">
        <v>1918</v>
      </c>
      <c r="C89" s="1513">
        <v>1388</v>
      </c>
      <c r="D89" s="1513">
        <v>530</v>
      </c>
    </row>
    <row r="90" spans="1:4">
      <c r="A90" s="1510" t="s">
        <v>917</v>
      </c>
      <c r="B90" s="1513">
        <v>7066</v>
      </c>
      <c r="C90" s="1513">
        <v>6439</v>
      </c>
      <c r="D90" s="1513">
        <v>627</v>
      </c>
    </row>
    <row r="91" spans="1:4">
      <c r="A91" s="1510" t="s">
        <v>918</v>
      </c>
      <c r="B91" s="1513">
        <v>615</v>
      </c>
      <c r="C91" s="1513">
        <v>566</v>
      </c>
      <c r="D91" s="1513">
        <v>49</v>
      </c>
    </row>
    <row r="92" spans="1:4">
      <c r="A92" s="1510" t="s">
        <v>919</v>
      </c>
      <c r="B92" s="1513">
        <v>35</v>
      </c>
      <c r="C92" s="1513">
        <v>34</v>
      </c>
      <c r="D92" s="1513">
        <v>1</v>
      </c>
    </row>
    <row r="93" spans="1:4">
      <c r="A93" s="1508" t="s">
        <v>921</v>
      </c>
      <c r="B93" s="1522">
        <v>2451</v>
      </c>
      <c r="C93" s="1522">
        <v>2201</v>
      </c>
      <c r="D93" s="1522">
        <v>250</v>
      </c>
    </row>
    <row r="94" spans="1:4">
      <c r="A94" s="1510" t="s">
        <v>911</v>
      </c>
      <c r="B94" s="1513">
        <v>624</v>
      </c>
      <c r="C94" s="1513">
        <v>617</v>
      </c>
      <c r="D94" s="1513">
        <v>7</v>
      </c>
    </row>
    <row r="95" spans="1:4">
      <c r="A95" s="1510" t="s">
        <v>912</v>
      </c>
      <c r="B95" s="1513">
        <v>560</v>
      </c>
      <c r="C95" s="1513">
        <v>553</v>
      </c>
      <c r="D95" s="1513">
        <v>7</v>
      </c>
    </row>
    <row r="96" spans="1:4">
      <c r="A96" s="1510" t="s">
        <v>913</v>
      </c>
      <c r="B96" s="1513">
        <v>199</v>
      </c>
      <c r="C96" s="1513">
        <v>195</v>
      </c>
      <c r="D96" s="1513">
        <v>4</v>
      </c>
    </row>
    <row r="97" spans="1:5">
      <c r="A97" s="1510" t="s">
        <v>914</v>
      </c>
      <c r="B97" s="1513">
        <v>243</v>
      </c>
      <c r="C97" s="1513">
        <v>225</v>
      </c>
      <c r="D97" s="1513">
        <v>18</v>
      </c>
    </row>
    <row r="98" spans="1:5">
      <c r="A98" s="1510" t="s">
        <v>915</v>
      </c>
      <c r="B98" s="1513">
        <v>514</v>
      </c>
      <c r="C98" s="1513">
        <v>415</v>
      </c>
      <c r="D98" s="1513">
        <v>99</v>
      </c>
    </row>
    <row r="99" spans="1:5">
      <c r="A99" s="1510" t="s">
        <v>916</v>
      </c>
      <c r="B99" s="1513">
        <v>50</v>
      </c>
      <c r="C99" s="1513">
        <v>18</v>
      </c>
      <c r="D99" s="1513">
        <v>32</v>
      </c>
    </row>
    <row r="100" spans="1:5">
      <c r="A100" s="1510" t="s">
        <v>917</v>
      </c>
      <c r="B100" s="1513">
        <v>238</v>
      </c>
      <c r="C100" s="1513">
        <v>162</v>
      </c>
      <c r="D100" s="1513">
        <v>76</v>
      </c>
    </row>
    <row r="101" spans="1:5">
      <c r="A101" s="1510" t="s">
        <v>918</v>
      </c>
      <c r="B101" s="1513">
        <v>19</v>
      </c>
      <c r="C101" s="1513">
        <v>13</v>
      </c>
      <c r="D101" s="1513">
        <v>6</v>
      </c>
    </row>
    <row r="102" spans="1:5">
      <c r="A102" s="1510" t="s">
        <v>919</v>
      </c>
      <c r="B102" s="1513">
        <v>4</v>
      </c>
      <c r="C102" s="1513">
        <v>3</v>
      </c>
      <c r="D102" s="1513">
        <v>1</v>
      </c>
    </row>
    <row r="103" spans="1:5">
      <c r="A103" s="1514" t="s">
        <v>922</v>
      </c>
      <c r="B103" s="1524"/>
      <c r="C103" s="1524"/>
      <c r="E103" s="24"/>
    </row>
    <row r="104" spans="1:5">
      <c r="A104" s="1517" t="s">
        <v>927</v>
      </c>
      <c r="B104" s="1518"/>
      <c r="C104" s="1518"/>
      <c r="D104" s="1518"/>
    </row>
    <row r="106" spans="1:5">
      <c r="A106" s="1525" t="s">
        <v>928</v>
      </c>
      <c r="B106" s="1525"/>
      <c r="C106" s="1525"/>
      <c r="D106" s="1525"/>
    </row>
    <row r="107" spans="1:5">
      <c r="A107" s="1333"/>
      <c r="B107" s="1506" t="s">
        <v>67</v>
      </c>
      <c r="C107" s="1506" t="s">
        <v>873</v>
      </c>
      <c r="D107" s="1506" t="s">
        <v>874</v>
      </c>
    </row>
    <row r="108" spans="1:5">
      <c r="A108" s="1508" t="s">
        <v>910</v>
      </c>
      <c r="B108" s="1509">
        <v>273801</v>
      </c>
      <c r="C108" s="1509">
        <v>261766</v>
      </c>
      <c r="D108" s="1509">
        <v>12035</v>
      </c>
    </row>
    <row r="109" spans="1:5">
      <c r="A109" s="1510" t="s">
        <v>911</v>
      </c>
      <c r="B109" s="1511">
        <v>84432</v>
      </c>
      <c r="C109" s="1511">
        <v>82982</v>
      </c>
      <c r="D109" s="1511">
        <v>1450</v>
      </c>
    </row>
    <row r="110" spans="1:5">
      <c r="A110" s="1510" t="s">
        <v>912</v>
      </c>
      <c r="B110" s="1511">
        <v>52645</v>
      </c>
      <c r="C110" s="1511">
        <v>51428</v>
      </c>
      <c r="D110" s="1511">
        <v>1217</v>
      </c>
    </row>
    <row r="111" spans="1:5">
      <c r="A111" s="1510" t="s">
        <v>913</v>
      </c>
      <c r="B111" s="1513">
        <v>33308</v>
      </c>
      <c r="C111" s="1513">
        <v>32937</v>
      </c>
      <c r="D111" s="1513">
        <v>371</v>
      </c>
    </row>
    <row r="112" spans="1:5">
      <c r="A112" s="1510" t="s">
        <v>914</v>
      </c>
      <c r="B112" s="1513">
        <v>28651</v>
      </c>
      <c r="C112" s="1513">
        <v>27867</v>
      </c>
      <c r="D112" s="1513">
        <v>784</v>
      </c>
    </row>
    <row r="113" spans="1:5">
      <c r="A113" s="1510" t="s">
        <v>915</v>
      </c>
      <c r="B113" s="1513">
        <v>40515</v>
      </c>
      <c r="C113" s="1513">
        <v>37032</v>
      </c>
      <c r="D113" s="1513">
        <v>3483</v>
      </c>
    </row>
    <row r="114" spans="1:5">
      <c r="A114" s="1510" t="s">
        <v>916</v>
      </c>
      <c r="B114" s="1513">
        <v>9464</v>
      </c>
      <c r="C114" s="1513">
        <v>7346</v>
      </c>
      <c r="D114" s="1513">
        <v>2118</v>
      </c>
    </row>
    <row r="115" spans="1:5">
      <c r="A115" s="1510" t="s">
        <v>917</v>
      </c>
      <c r="B115" s="1513">
        <v>22236</v>
      </c>
      <c r="C115" s="1513">
        <v>19873</v>
      </c>
      <c r="D115" s="1513">
        <v>2363</v>
      </c>
    </row>
    <row r="116" spans="1:5">
      <c r="A116" s="1510" t="s">
        <v>918</v>
      </c>
      <c r="B116" s="1513">
        <v>2542</v>
      </c>
      <c r="C116" s="1513">
        <v>2294</v>
      </c>
      <c r="D116" s="1513">
        <v>248</v>
      </c>
    </row>
    <row r="117" spans="1:5">
      <c r="A117" s="1510" t="s">
        <v>919</v>
      </c>
      <c r="B117" s="1513">
        <v>8</v>
      </c>
      <c r="C117" s="1513">
        <v>7</v>
      </c>
      <c r="D117" s="1513">
        <v>1</v>
      </c>
    </row>
    <row r="118" spans="1:5" s="31" customFormat="1">
      <c r="A118" s="1512" t="s">
        <v>920</v>
      </c>
      <c r="B118" s="1522">
        <v>271095</v>
      </c>
      <c r="C118" s="1522">
        <v>259481</v>
      </c>
      <c r="D118" s="1522">
        <v>11614</v>
      </c>
      <c r="E118" s="311"/>
    </row>
    <row r="119" spans="1:5">
      <c r="A119" s="1510" t="s">
        <v>911</v>
      </c>
      <c r="B119" s="1513">
        <v>83821</v>
      </c>
      <c r="C119" s="1513">
        <v>82380</v>
      </c>
      <c r="D119" s="1513">
        <v>1441</v>
      </c>
    </row>
    <row r="120" spans="1:5">
      <c r="A120" s="1510" t="s">
        <v>912</v>
      </c>
      <c r="B120" s="1513">
        <v>52096</v>
      </c>
      <c r="C120" s="1513">
        <v>50894</v>
      </c>
      <c r="D120" s="1513">
        <v>1202</v>
      </c>
    </row>
    <row r="121" spans="1:5">
      <c r="A121" s="1510" t="s">
        <v>913</v>
      </c>
      <c r="B121" s="1513">
        <v>33058</v>
      </c>
      <c r="C121" s="1513">
        <v>32690</v>
      </c>
      <c r="D121" s="1513">
        <v>368</v>
      </c>
    </row>
    <row r="122" spans="1:5">
      <c r="A122" s="1510" t="s">
        <v>914</v>
      </c>
      <c r="B122" s="1513">
        <v>28399</v>
      </c>
      <c r="C122" s="1513">
        <v>27636</v>
      </c>
      <c r="D122" s="1513">
        <v>763</v>
      </c>
    </row>
    <row r="123" spans="1:5">
      <c r="A123" s="1510" t="s">
        <v>915</v>
      </c>
      <c r="B123" s="1513">
        <v>40011</v>
      </c>
      <c r="C123" s="1513">
        <v>36670</v>
      </c>
      <c r="D123" s="1513">
        <v>3341</v>
      </c>
    </row>
    <row r="124" spans="1:5">
      <c r="A124" s="1510" t="s">
        <v>916</v>
      </c>
      <c r="B124" s="1513">
        <v>9327</v>
      </c>
      <c r="C124" s="1513">
        <v>7282</v>
      </c>
      <c r="D124" s="1513">
        <v>2045</v>
      </c>
    </row>
    <row r="125" spans="1:5">
      <c r="A125" s="1510" t="s">
        <v>917</v>
      </c>
      <c r="B125" s="1513">
        <v>21872</v>
      </c>
      <c r="C125" s="1513">
        <v>19646</v>
      </c>
      <c r="D125" s="1513">
        <v>2226</v>
      </c>
    </row>
    <row r="126" spans="1:5">
      <c r="A126" s="1510" t="s">
        <v>918</v>
      </c>
      <c r="B126" s="1513">
        <v>2503</v>
      </c>
      <c r="C126" s="1513">
        <v>2276</v>
      </c>
      <c r="D126" s="1513">
        <v>227</v>
      </c>
    </row>
    <row r="127" spans="1:5">
      <c r="A127" s="1510" t="s">
        <v>919</v>
      </c>
      <c r="B127" s="1513">
        <v>8</v>
      </c>
      <c r="C127" s="1513">
        <v>7</v>
      </c>
      <c r="D127" s="1513">
        <v>1</v>
      </c>
    </row>
    <row r="128" spans="1:5">
      <c r="A128" s="1508" t="s">
        <v>921</v>
      </c>
      <c r="B128" s="1522">
        <v>2706</v>
      </c>
      <c r="C128" s="1522">
        <v>2285</v>
      </c>
      <c r="D128" s="1522">
        <v>421</v>
      </c>
    </row>
    <row r="129" spans="1:5">
      <c r="A129" s="1510" t="s">
        <v>911</v>
      </c>
      <c r="B129" s="1513">
        <v>611</v>
      </c>
      <c r="C129" s="1513">
        <v>602</v>
      </c>
      <c r="D129" s="1513">
        <v>9</v>
      </c>
    </row>
    <row r="130" spans="1:5">
      <c r="A130" s="1510" t="s">
        <v>912</v>
      </c>
      <c r="B130" s="1513">
        <v>549</v>
      </c>
      <c r="C130" s="1513">
        <v>534</v>
      </c>
      <c r="D130" s="1513">
        <v>15</v>
      </c>
    </row>
    <row r="131" spans="1:5">
      <c r="A131" s="1510" t="s">
        <v>913</v>
      </c>
      <c r="B131" s="1513">
        <v>250</v>
      </c>
      <c r="C131" s="1513">
        <v>247</v>
      </c>
      <c r="D131" s="1513">
        <v>3</v>
      </c>
    </row>
    <row r="132" spans="1:5">
      <c r="A132" s="1510" t="s">
        <v>914</v>
      </c>
      <c r="B132" s="1513">
        <v>252</v>
      </c>
      <c r="C132" s="1513">
        <v>231</v>
      </c>
      <c r="D132" s="1513">
        <v>21</v>
      </c>
    </row>
    <row r="133" spans="1:5">
      <c r="A133" s="1510" t="s">
        <v>915</v>
      </c>
      <c r="B133" s="1513">
        <v>504</v>
      </c>
      <c r="C133" s="1513">
        <v>362</v>
      </c>
      <c r="D133" s="1513">
        <v>142</v>
      </c>
    </row>
    <row r="134" spans="1:5">
      <c r="A134" s="1510" t="s">
        <v>916</v>
      </c>
      <c r="B134" s="1513">
        <v>137</v>
      </c>
      <c r="C134" s="1513">
        <v>64</v>
      </c>
      <c r="D134" s="1513">
        <v>73</v>
      </c>
    </row>
    <row r="135" spans="1:5">
      <c r="A135" s="1510" t="s">
        <v>917</v>
      </c>
      <c r="B135" s="1513">
        <v>364</v>
      </c>
      <c r="C135" s="1513">
        <v>227</v>
      </c>
      <c r="D135" s="1513">
        <v>137</v>
      </c>
    </row>
    <row r="136" spans="1:5">
      <c r="A136" s="1510" t="s">
        <v>918</v>
      </c>
      <c r="B136" s="1513">
        <v>39</v>
      </c>
      <c r="C136" s="1513">
        <v>18</v>
      </c>
      <c r="D136" s="1513">
        <v>21</v>
      </c>
    </row>
    <row r="137" spans="1:5">
      <c r="A137" s="1510" t="s">
        <v>919</v>
      </c>
      <c r="B137" s="1513">
        <v>0</v>
      </c>
      <c r="C137" s="1513">
        <v>0</v>
      </c>
      <c r="D137" s="1513">
        <v>0</v>
      </c>
    </row>
    <row r="138" spans="1:5">
      <c r="A138" s="1514" t="s">
        <v>922</v>
      </c>
      <c r="B138" s="1524"/>
      <c r="C138" s="1524"/>
      <c r="E138" s="24"/>
    </row>
    <row r="139" spans="1:5">
      <c r="A139" s="1517" t="s">
        <v>929</v>
      </c>
      <c r="B139" s="1518"/>
      <c r="C139" s="1518"/>
      <c r="D139" s="1518"/>
    </row>
    <row r="141" spans="1:5">
      <c r="A141" s="1526" t="s">
        <v>930</v>
      </c>
      <c r="B141" s="1526"/>
      <c r="C141" s="1526"/>
      <c r="D141" s="1526"/>
      <c r="E141" s="31"/>
    </row>
    <row r="142" spans="1:5">
      <c r="A142" s="1508"/>
      <c r="B142" s="1506" t="s">
        <v>67</v>
      </c>
      <c r="C142" s="1506" t="s">
        <v>873</v>
      </c>
      <c r="D142" s="1506" t="s">
        <v>874</v>
      </c>
    </row>
    <row r="143" spans="1:5">
      <c r="A143" s="1508" t="s">
        <v>910</v>
      </c>
      <c r="B143" s="1509">
        <v>17075</v>
      </c>
      <c r="C143" s="1509">
        <v>16631</v>
      </c>
      <c r="D143" s="1509">
        <v>444</v>
      </c>
    </row>
    <row r="144" spans="1:5">
      <c r="A144" s="1510" t="s">
        <v>911</v>
      </c>
      <c r="B144" s="1511">
        <v>6112</v>
      </c>
      <c r="C144" s="1511">
        <v>6014</v>
      </c>
      <c r="D144" s="1511">
        <v>98</v>
      </c>
    </row>
    <row r="145" spans="1:5">
      <c r="A145" s="1510" t="s">
        <v>912</v>
      </c>
      <c r="B145" s="1511">
        <v>4835</v>
      </c>
      <c r="C145" s="1511">
        <v>4804</v>
      </c>
      <c r="D145" s="1511">
        <v>31</v>
      </c>
    </row>
    <row r="146" spans="1:5">
      <c r="A146" s="1510" t="s">
        <v>913</v>
      </c>
      <c r="B146" s="1511">
        <v>2310</v>
      </c>
      <c r="C146" s="1511">
        <v>2274</v>
      </c>
      <c r="D146" s="1511">
        <v>36</v>
      </c>
    </row>
    <row r="147" spans="1:5">
      <c r="A147" s="1510" t="s">
        <v>914</v>
      </c>
      <c r="B147" s="1511">
        <v>1680</v>
      </c>
      <c r="C147" s="1511">
        <v>1630</v>
      </c>
      <c r="D147" s="1511">
        <v>50</v>
      </c>
    </row>
    <row r="148" spans="1:5">
      <c r="A148" s="1510" t="s">
        <v>915</v>
      </c>
      <c r="B148" s="1511">
        <v>1330</v>
      </c>
      <c r="C148" s="1511">
        <v>1190</v>
      </c>
      <c r="D148" s="1511">
        <v>140</v>
      </c>
    </row>
    <row r="149" spans="1:5">
      <c r="A149" s="1510" t="s">
        <v>916</v>
      </c>
      <c r="B149" s="1511">
        <v>185</v>
      </c>
      <c r="C149" s="1511">
        <v>149</v>
      </c>
      <c r="D149" s="1511">
        <v>36</v>
      </c>
    </row>
    <row r="150" spans="1:5">
      <c r="A150" s="1510" t="s">
        <v>917</v>
      </c>
      <c r="B150" s="1511">
        <v>554</v>
      </c>
      <c r="C150" s="1511">
        <v>506</v>
      </c>
      <c r="D150" s="1511">
        <v>48</v>
      </c>
    </row>
    <row r="151" spans="1:5">
      <c r="A151" s="1510" t="s">
        <v>918</v>
      </c>
      <c r="B151" s="1511">
        <v>69</v>
      </c>
      <c r="C151" s="1511">
        <v>64</v>
      </c>
      <c r="D151" s="1511">
        <v>5</v>
      </c>
    </row>
    <row r="152" spans="1:5">
      <c r="A152" s="1510" t="s">
        <v>919</v>
      </c>
      <c r="B152" s="1511">
        <v>0</v>
      </c>
      <c r="C152" s="1511">
        <v>0</v>
      </c>
      <c r="D152" s="1511">
        <v>0</v>
      </c>
    </row>
    <row r="153" spans="1:5" s="31" customFormat="1">
      <c r="A153" s="1512" t="s">
        <v>920</v>
      </c>
      <c r="B153" s="1509">
        <v>16595</v>
      </c>
      <c r="C153" s="1509">
        <v>16166</v>
      </c>
      <c r="D153" s="1509">
        <v>429</v>
      </c>
      <c r="E153" s="311"/>
    </row>
    <row r="154" spans="1:5">
      <c r="A154" s="1510" t="s">
        <v>911</v>
      </c>
      <c r="B154" s="1511">
        <v>5890</v>
      </c>
      <c r="C154" s="1511">
        <v>5794</v>
      </c>
      <c r="D154" s="1511">
        <v>96</v>
      </c>
    </row>
    <row r="155" spans="1:5">
      <c r="A155" s="1510" t="s">
        <v>912</v>
      </c>
      <c r="B155" s="1511">
        <v>4694</v>
      </c>
      <c r="C155" s="1511">
        <v>4667</v>
      </c>
      <c r="D155" s="1513">
        <v>27</v>
      </c>
    </row>
    <row r="156" spans="1:5">
      <c r="A156" s="1510" t="s">
        <v>913</v>
      </c>
      <c r="B156" s="1511">
        <v>2270</v>
      </c>
      <c r="C156" s="1511">
        <v>2234</v>
      </c>
      <c r="D156" s="1513">
        <v>36</v>
      </c>
    </row>
    <row r="157" spans="1:5">
      <c r="A157" s="1510" t="s">
        <v>914</v>
      </c>
      <c r="B157" s="1511">
        <v>1651</v>
      </c>
      <c r="C157" s="1511">
        <v>1601</v>
      </c>
      <c r="D157" s="1513">
        <v>50</v>
      </c>
    </row>
    <row r="158" spans="1:5">
      <c r="A158" s="1510" t="s">
        <v>915</v>
      </c>
      <c r="B158" s="1511">
        <v>1304</v>
      </c>
      <c r="C158" s="1511">
        <v>1170</v>
      </c>
      <c r="D158" s="1513">
        <v>134</v>
      </c>
    </row>
    <row r="159" spans="1:5">
      <c r="A159" s="1510" t="s">
        <v>916</v>
      </c>
      <c r="B159" s="1511">
        <v>181</v>
      </c>
      <c r="C159" s="1511">
        <v>146</v>
      </c>
      <c r="D159" s="1513">
        <v>35</v>
      </c>
    </row>
    <row r="160" spans="1:5">
      <c r="A160" s="1510" t="s">
        <v>917</v>
      </c>
      <c r="B160" s="1511">
        <v>538</v>
      </c>
      <c r="C160" s="1511">
        <v>492</v>
      </c>
      <c r="D160" s="1513">
        <v>46</v>
      </c>
    </row>
    <row r="161" spans="1:5">
      <c r="A161" s="1510" t="s">
        <v>918</v>
      </c>
      <c r="B161" s="1511">
        <v>67</v>
      </c>
      <c r="C161" s="1511">
        <v>62</v>
      </c>
      <c r="D161" s="1513">
        <v>5</v>
      </c>
    </row>
    <row r="162" spans="1:5">
      <c r="A162" s="1510" t="s">
        <v>919</v>
      </c>
      <c r="B162" s="1511">
        <v>0</v>
      </c>
      <c r="C162" s="1511">
        <v>0</v>
      </c>
      <c r="D162" s="1513">
        <v>0</v>
      </c>
    </row>
    <row r="163" spans="1:5">
      <c r="A163" s="1508" t="s">
        <v>921</v>
      </c>
      <c r="B163" s="1509">
        <v>480</v>
      </c>
      <c r="C163" s="1509">
        <v>465</v>
      </c>
      <c r="D163" s="1522">
        <v>15</v>
      </c>
    </row>
    <row r="164" spans="1:5">
      <c r="A164" s="1510" t="s">
        <v>911</v>
      </c>
      <c r="B164" s="1511">
        <v>222</v>
      </c>
      <c r="C164" s="1511">
        <v>220</v>
      </c>
      <c r="D164" s="1513">
        <v>2</v>
      </c>
    </row>
    <row r="165" spans="1:5">
      <c r="A165" s="1510" t="s">
        <v>912</v>
      </c>
      <c r="B165" s="1511">
        <v>141</v>
      </c>
      <c r="C165" s="1511">
        <v>137</v>
      </c>
      <c r="D165" s="1513">
        <v>4</v>
      </c>
    </row>
    <row r="166" spans="1:5">
      <c r="A166" s="1510" t="s">
        <v>913</v>
      </c>
      <c r="B166" s="1511">
        <v>40</v>
      </c>
      <c r="C166" s="1511">
        <v>40</v>
      </c>
      <c r="D166" s="1513">
        <v>0</v>
      </c>
    </row>
    <row r="167" spans="1:5">
      <c r="A167" s="1510" t="s">
        <v>914</v>
      </c>
      <c r="B167" s="1511">
        <v>29</v>
      </c>
      <c r="C167" s="1511">
        <v>29</v>
      </c>
      <c r="D167" s="1513">
        <v>0</v>
      </c>
    </row>
    <row r="168" spans="1:5">
      <c r="A168" s="1510" t="s">
        <v>915</v>
      </c>
      <c r="B168" s="1511">
        <v>26</v>
      </c>
      <c r="C168" s="1511">
        <v>20</v>
      </c>
      <c r="D168" s="1513">
        <v>6</v>
      </c>
    </row>
    <row r="169" spans="1:5">
      <c r="A169" s="1510" t="s">
        <v>916</v>
      </c>
      <c r="B169" s="1511">
        <v>4</v>
      </c>
      <c r="C169" s="1511">
        <v>3</v>
      </c>
      <c r="D169" s="1513">
        <v>1</v>
      </c>
    </row>
    <row r="170" spans="1:5">
      <c r="A170" s="1510" t="s">
        <v>917</v>
      </c>
      <c r="B170" s="1511">
        <v>16</v>
      </c>
      <c r="C170" s="1511">
        <v>14</v>
      </c>
      <c r="D170" s="1513">
        <v>2</v>
      </c>
    </row>
    <row r="171" spans="1:5">
      <c r="A171" s="1510" t="s">
        <v>918</v>
      </c>
      <c r="B171" s="1513">
        <v>2</v>
      </c>
      <c r="C171" s="1513">
        <v>2</v>
      </c>
      <c r="D171" s="1511">
        <v>0</v>
      </c>
    </row>
    <row r="172" spans="1:5">
      <c r="A172" s="1510" t="s">
        <v>919</v>
      </c>
      <c r="B172" s="1511">
        <v>0</v>
      </c>
      <c r="C172" s="1511">
        <v>0</v>
      </c>
      <c r="D172" s="1511">
        <v>0</v>
      </c>
    </row>
    <row r="173" spans="1:5">
      <c r="A173" s="1527" t="s">
        <v>922</v>
      </c>
      <c r="B173" s="1515"/>
      <c r="C173" s="1515"/>
      <c r="E173" s="24"/>
    </row>
    <row r="174" spans="1:5">
      <c r="A174" s="1517" t="s">
        <v>931</v>
      </c>
      <c r="B174" s="1518"/>
      <c r="C174" s="1518"/>
      <c r="D174" s="1518"/>
    </row>
    <row r="176" spans="1:5">
      <c r="A176" s="1526" t="s">
        <v>932</v>
      </c>
      <c r="B176" s="1526"/>
      <c r="C176" s="1526"/>
      <c r="D176" s="1526"/>
      <c r="E176" s="31"/>
    </row>
    <row r="177" spans="1:5">
      <c r="A177" s="1333"/>
      <c r="B177" s="1506" t="s">
        <v>67</v>
      </c>
      <c r="C177" s="1506" t="s">
        <v>873</v>
      </c>
      <c r="D177" s="1506" t="s">
        <v>874</v>
      </c>
    </row>
    <row r="178" spans="1:5">
      <c r="A178" s="1508" t="s">
        <v>910</v>
      </c>
      <c r="B178" s="1509">
        <v>256726</v>
      </c>
      <c r="C178" s="1509">
        <v>245135</v>
      </c>
      <c r="D178" s="1509">
        <v>11591</v>
      </c>
    </row>
    <row r="179" spans="1:5">
      <c r="A179" s="1510" t="s">
        <v>911</v>
      </c>
      <c r="B179" s="1511">
        <v>78320</v>
      </c>
      <c r="C179" s="1511">
        <v>76968</v>
      </c>
      <c r="D179" s="1511">
        <v>1352</v>
      </c>
    </row>
    <row r="180" spans="1:5">
      <c r="A180" s="1510" t="s">
        <v>912</v>
      </c>
      <c r="B180" s="1511">
        <v>47810</v>
      </c>
      <c r="C180" s="1511">
        <v>46624</v>
      </c>
      <c r="D180" s="1511">
        <v>1186</v>
      </c>
    </row>
    <row r="181" spans="1:5">
      <c r="A181" s="1510" t="s">
        <v>913</v>
      </c>
      <c r="B181" s="1511">
        <v>30998</v>
      </c>
      <c r="C181" s="1511">
        <v>30663</v>
      </c>
      <c r="D181" s="1511">
        <v>335</v>
      </c>
    </row>
    <row r="182" spans="1:5">
      <c r="A182" s="1510" t="s">
        <v>914</v>
      </c>
      <c r="B182" s="1511">
        <v>26971</v>
      </c>
      <c r="C182" s="1511">
        <v>26237</v>
      </c>
      <c r="D182" s="1511">
        <v>734</v>
      </c>
    </row>
    <row r="183" spans="1:5">
      <c r="A183" s="1510" t="s">
        <v>915</v>
      </c>
      <c r="B183" s="1511">
        <v>39185</v>
      </c>
      <c r="C183" s="1511">
        <v>35842</v>
      </c>
      <c r="D183" s="1511">
        <v>3343</v>
      </c>
    </row>
    <row r="184" spans="1:5">
      <c r="A184" s="1510" t="s">
        <v>916</v>
      </c>
      <c r="B184" s="1513">
        <v>9279</v>
      </c>
      <c r="C184" s="1513">
        <v>7197</v>
      </c>
      <c r="D184" s="1513">
        <v>2082</v>
      </c>
    </row>
    <row r="185" spans="1:5">
      <c r="A185" s="1510" t="s">
        <v>917</v>
      </c>
      <c r="B185" s="1513">
        <v>21682</v>
      </c>
      <c r="C185" s="1513">
        <v>19367</v>
      </c>
      <c r="D185" s="1513">
        <v>2315</v>
      </c>
    </row>
    <row r="186" spans="1:5">
      <c r="A186" s="1510" t="s">
        <v>918</v>
      </c>
      <c r="B186" s="1513">
        <v>2473</v>
      </c>
      <c r="C186" s="1513">
        <v>2230</v>
      </c>
      <c r="D186" s="1513">
        <v>243</v>
      </c>
    </row>
    <row r="187" spans="1:5">
      <c r="A187" s="1510" t="s">
        <v>919</v>
      </c>
      <c r="B187" s="1513">
        <v>8</v>
      </c>
      <c r="C187" s="1513">
        <v>7</v>
      </c>
      <c r="D187" s="1513">
        <v>1</v>
      </c>
    </row>
    <row r="188" spans="1:5" s="31" customFormat="1">
      <c r="A188" s="1512" t="s">
        <v>920</v>
      </c>
      <c r="B188" s="1522">
        <v>254500</v>
      </c>
      <c r="C188" s="1522">
        <v>243315</v>
      </c>
      <c r="D188" s="1522">
        <v>11185</v>
      </c>
      <c r="E188" s="311"/>
    </row>
    <row r="189" spans="1:5">
      <c r="A189" s="1510" t="s">
        <v>911</v>
      </c>
      <c r="B189" s="1513">
        <v>77931</v>
      </c>
      <c r="C189" s="1513">
        <v>76586</v>
      </c>
      <c r="D189" s="1513">
        <v>1345</v>
      </c>
    </row>
    <row r="190" spans="1:5">
      <c r="A190" s="1510" t="s">
        <v>912</v>
      </c>
      <c r="B190" s="1513">
        <v>47402</v>
      </c>
      <c r="C190" s="1513">
        <v>46227</v>
      </c>
      <c r="D190" s="1513">
        <v>1175</v>
      </c>
    </row>
    <row r="191" spans="1:5">
      <c r="A191" s="1510" t="s">
        <v>913</v>
      </c>
      <c r="B191" s="1513">
        <v>30788</v>
      </c>
      <c r="C191" s="1513">
        <v>30456</v>
      </c>
      <c r="D191" s="1513">
        <v>332</v>
      </c>
    </row>
    <row r="192" spans="1:5">
      <c r="A192" s="1510" t="s">
        <v>914</v>
      </c>
      <c r="B192" s="1513">
        <v>26748</v>
      </c>
      <c r="C192" s="1513">
        <v>26035</v>
      </c>
      <c r="D192" s="1513">
        <v>713</v>
      </c>
    </row>
    <row r="193" spans="1:5">
      <c r="A193" s="1510" t="s">
        <v>915</v>
      </c>
      <c r="B193" s="1513">
        <v>38707</v>
      </c>
      <c r="C193" s="1513">
        <v>35500</v>
      </c>
      <c r="D193" s="1513">
        <v>3207</v>
      </c>
    </row>
    <row r="194" spans="1:5">
      <c r="A194" s="1510" t="s">
        <v>916</v>
      </c>
      <c r="B194" s="1513">
        <v>9146</v>
      </c>
      <c r="C194" s="1513">
        <v>7136</v>
      </c>
      <c r="D194" s="1513">
        <v>2010</v>
      </c>
    </row>
    <row r="195" spans="1:5">
      <c r="A195" s="1510" t="s">
        <v>917</v>
      </c>
      <c r="B195" s="1513">
        <v>21334</v>
      </c>
      <c r="C195" s="1513">
        <v>19154</v>
      </c>
      <c r="D195" s="1513">
        <v>2180</v>
      </c>
    </row>
    <row r="196" spans="1:5">
      <c r="A196" s="1510" t="s">
        <v>918</v>
      </c>
      <c r="B196" s="1513">
        <v>2436</v>
      </c>
      <c r="C196" s="1513">
        <v>2214</v>
      </c>
      <c r="D196" s="1513">
        <v>222</v>
      </c>
    </row>
    <row r="197" spans="1:5">
      <c r="A197" s="1510" t="s">
        <v>919</v>
      </c>
      <c r="B197" s="1513">
        <v>8</v>
      </c>
      <c r="C197" s="1513">
        <v>7</v>
      </c>
      <c r="D197" s="1513">
        <v>1</v>
      </c>
    </row>
    <row r="198" spans="1:5">
      <c r="A198" s="1508" t="s">
        <v>921</v>
      </c>
      <c r="B198" s="1522">
        <v>2226</v>
      </c>
      <c r="C198" s="1522">
        <v>1820</v>
      </c>
      <c r="D198" s="1522">
        <v>406</v>
      </c>
    </row>
    <row r="199" spans="1:5">
      <c r="A199" s="1510" t="s">
        <v>911</v>
      </c>
      <c r="B199" s="1513">
        <v>389</v>
      </c>
      <c r="C199" s="1513">
        <v>382</v>
      </c>
      <c r="D199" s="1513">
        <v>7</v>
      </c>
    </row>
    <row r="200" spans="1:5">
      <c r="A200" s="1510" t="s">
        <v>912</v>
      </c>
      <c r="B200" s="1513">
        <v>408</v>
      </c>
      <c r="C200" s="1513">
        <v>397</v>
      </c>
      <c r="D200" s="1513">
        <v>11</v>
      </c>
    </row>
    <row r="201" spans="1:5">
      <c r="A201" s="1510" t="s">
        <v>913</v>
      </c>
      <c r="B201" s="1513">
        <v>210</v>
      </c>
      <c r="C201" s="1513">
        <v>207</v>
      </c>
      <c r="D201" s="1513">
        <v>3</v>
      </c>
    </row>
    <row r="202" spans="1:5">
      <c r="A202" s="1510" t="s">
        <v>914</v>
      </c>
      <c r="B202" s="1513">
        <v>223</v>
      </c>
      <c r="C202" s="1513">
        <v>202</v>
      </c>
      <c r="D202" s="1513">
        <v>21</v>
      </c>
    </row>
    <row r="203" spans="1:5">
      <c r="A203" s="1510" t="s">
        <v>915</v>
      </c>
      <c r="B203" s="1513">
        <v>478</v>
      </c>
      <c r="C203" s="1513">
        <v>342</v>
      </c>
      <c r="D203" s="1513">
        <v>136</v>
      </c>
    </row>
    <row r="204" spans="1:5">
      <c r="A204" s="1510" t="s">
        <v>916</v>
      </c>
      <c r="B204" s="1513">
        <v>133</v>
      </c>
      <c r="C204" s="1513">
        <v>61</v>
      </c>
      <c r="D204" s="1513">
        <v>72</v>
      </c>
    </row>
    <row r="205" spans="1:5">
      <c r="A205" s="1510" t="s">
        <v>917</v>
      </c>
      <c r="B205" s="1513">
        <v>348</v>
      </c>
      <c r="C205" s="1513">
        <v>213</v>
      </c>
      <c r="D205" s="1513">
        <v>135</v>
      </c>
    </row>
    <row r="206" spans="1:5">
      <c r="A206" s="1510" t="s">
        <v>918</v>
      </c>
      <c r="B206" s="1513">
        <v>37</v>
      </c>
      <c r="C206" s="1513">
        <v>16</v>
      </c>
      <c r="D206" s="1513">
        <v>21</v>
      </c>
    </row>
    <row r="207" spans="1:5">
      <c r="A207" s="1510" t="s">
        <v>919</v>
      </c>
      <c r="B207" s="1513">
        <v>0</v>
      </c>
      <c r="C207" s="1513">
        <v>0</v>
      </c>
      <c r="D207" s="1513">
        <v>0</v>
      </c>
    </row>
    <row r="208" spans="1:5">
      <c r="A208" s="1514" t="s">
        <v>922</v>
      </c>
      <c r="B208" s="1524"/>
      <c r="C208" s="1524"/>
      <c r="E208" s="24"/>
    </row>
    <row r="209" spans="1:5">
      <c r="A209" s="1517" t="s">
        <v>933</v>
      </c>
      <c r="B209" s="1518"/>
      <c r="C209" s="1518"/>
      <c r="D209" s="1518"/>
    </row>
    <row r="211" spans="1:5">
      <c r="A211" s="1526" t="s">
        <v>934</v>
      </c>
      <c r="B211" s="1526"/>
      <c r="C211" s="1526"/>
      <c r="D211" s="1526"/>
      <c r="E211" s="31"/>
    </row>
    <row r="212" spans="1:5">
      <c r="A212" s="1333"/>
      <c r="B212" s="1506" t="s">
        <v>67</v>
      </c>
      <c r="C212" s="1506" t="s">
        <v>873</v>
      </c>
      <c r="D212" s="1506" t="s">
        <v>874</v>
      </c>
    </row>
    <row r="213" spans="1:5">
      <c r="A213" s="1508" t="s">
        <v>910</v>
      </c>
      <c r="B213" s="1509">
        <v>297406</v>
      </c>
      <c r="C213" s="1509">
        <v>272081</v>
      </c>
      <c r="D213" s="1509">
        <v>25325</v>
      </c>
    </row>
    <row r="214" spans="1:5">
      <c r="A214" s="1510" t="s">
        <v>911</v>
      </c>
      <c r="B214" s="1511">
        <v>82252</v>
      </c>
      <c r="C214" s="1511">
        <v>79192</v>
      </c>
      <c r="D214" s="1511">
        <v>3060</v>
      </c>
    </row>
    <row r="215" spans="1:5">
      <c r="A215" s="1510" t="s">
        <v>912</v>
      </c>
      <c r="B215" s="1511">
        <v>66035</v>
      </c>
      <c r="C215" s="1511">
        <v>60921</v>
      </c>
      <c r="D215" s="1511">
        <v>5114</v>
      </c>
    </row>
    <row r="216" spans="1:5">
      <c r="A216" s="1510" t="s">
        <v>913</v>
      </c>
      <c r="B216" s="1511">
        <v>25252</v>
      </c>
      <c r="C216" s="1511">
        <v>24464</v>
      </c>
      <c r="D216" s="1511">
        <v>788</v>
      </c>
    </row>
    <row r="217" spans="1:5">
      <c r="A217" s="1510" t="s">
        <v>914</v>
      </c>
      <c r="B217" s="1511">
        <v>31744</v>
      </c>
      <c r="C217" s="1511">
        <v>30197</v>
      </c>
      <c r="D217" s="1511">
        <v>1547</v>
      </c>
    </row>
    <row r="218" spans="1:5">
      <c r="A218" s="1510" t="s">
        <v>915</v>
      </c>
      <c r="B218" s="1511">
        <v>45324</v>
      </c>
      <c r="C218" s="1511">
        <v>39565</v>
      </c>
      <c r="D218" s="1511">
        <v>5759</v>
      </c>
    </row>
    <row r="219" spans="1:5">
      <c r="A219" s="1510" t="s">
        <v>916</v>
      </c>
      <c r="B219" s="1511">
        <v>13937</v>
      </c>
      <c r="C219" s="1511">
        <v>9989</v>
      </c>
      <c r="D219" s="1511">
        <v>3948</v>
      </c>
    </row>
    <row r="220" spans="1:5">
      <c r="A220" s="1510" t="s">
        <v>917</v>
      </c>
      <c r="B220" s="1511">
        <v>29514</v>
      </c>
      <c r="C220" s="1511">
        <v>24786</v>
      </c>
      <c r="D220" s="1511">
        <v>4728</v>
      </c>
    </row>
    <row r="221" spans="1:5">
      <c r="A221" s="1510" t="s">
        <v>918</v>
      </c>
      <c r="B221" s="1513">
        <v>3298</v>
      </c>
      <c r="C221" s="1513">
        <v>2921</v>
      </c>
      <c r="D221" s="1513">
        <v>377</v>
      </c>
    </row>
    <row r="222" spans="1:5">
      <c r="A222" s="1510" t="s">
        <v>919</v>
      </c>
      <c r="B222" s="1513">
        <v>50</v>
      </c>
      <c r="C222" s="1513">
        <v>46</v>
      </c>
      <c r="D222" s="1513">
        <v>4</v>
      </c>
    </row>
    <row r="223" spans="1:5" s="31" customFormat="1">
      <c r="A223" s="1512" t="s">
        <v>920</v>
      </c>
      <c r="B223" s="1522">
        <v>294524</v>
      </c>
      <c r="C223" s="1522">
        <v>269821</v>
      </c>
      <c r="D223" s="1522">
        <v>24703</v>
      </c>
      <c r="E223" s="311"/>
    </row>
    <row r="224" spans="1:5">
      <c r="A224" s="1510" t="s">
        <v>911</v>
      </c>
      <c r="B224" s="1513">
        <v>81669</v>
      </c>
      <c r="C224" s="1513">
        <v>78615</v>
      </c>
      <c r="D224" s="1513">
        <v>3054</v>
      </c>
    </row>
    <row r="225" spans="1:4">
      <c r="A225" s="1510" t="s">
        <v>912</v>
      </c>
      <c r="B225" s="1513">
        <v>65465</v>
      </c>
      <c r="C225" s="1513">
        <v>60368</v>
      </c>
      <c r="D225" s="1513">
        <v>5097</v>
      </c>
    </row>
    <row r="226" spans="1:4">
      <c r="A226" s="1510" t="s">
        <v>913</v>
      </c>
      <c r="B226" s="1513">
        <v>24976</v>
      </c>
      <c r="C226" s="1513">
        <v>24198</v>
      </c>
      <c r="D226" s="1513">
        <v>778</v>
      </c>
    </row>
    <row r="227" spans="1:4">
      <c r="A227" s="1510" t="s">
        <v>914</v>
      </c>
      <c r="B227" s="1513">
        <v>31481</v>
      </c>
      <c r="C227" s="1513">
        <v>29962</v>
      </c>
      <c r="D227" s="1513">
        <v>1519</v>
      </c>
    </row>
    <row r="228" spans="1:4">
      <c r="A228" s="1510" t="s">
        <v>915</v>
      </c>
      <c r="B228" s="1513">
        <v>44812</v>
      </c>
      <c r="C228" s="1513">
        <v>39213</v>
      </c>
      <c r="D228" s="1513">
        <v>5599</v>
      </c>
    </row>
    <row r="229" spans="1:4">
      <c r="A229" s="1510" t="s">
        <v>916</v>
      </c>
      <c r="B229" s="1513">
        <v>13764</v>
      </c>
      <c r="C229" s="1513">
        <v>9922</v>
      </c>
      <c r="D229" s="1513">
        <v>3842</v>
      </c>
    </row>
    <row r="230" spans="1:4">
      <c r="A230" s="1510" t="s">
        <v>917</v>
      </c>
      <c r="B230" s="1513">
        <v>29045</v>
      </c>
      <c r="C230" s="1513">
        <v>24592</v>
      </c>
      <c r="D230" s="1513">
        <v>4453</v>
      </c>
    </row>
    <row r="231" spans="1:4">
      <c r="A231" s="1510" t="s">
        <v>918</v>
      </c>
      <c r="B231" s="1513">
        <v>3264</v>
      </c>
      <c r="C231" s="1513">
        <v>2907</v>
      </c>
      <c r="D231" s="1513">
        <v>357</v>
      </c>
    </row>
    <row r="232" spans="1:4">
      <c r="A232" s="1510" t="s">
        <v>919</v>
      </c>
      <c r="B232" s="1513">
        <v>48</v>
      </c>
      <c r="C232" s="1513">
        <v>44</v>
      </c>
      <c r="D232" s="1513">
        <v>4</v>
      </c>
    </row>
    <row r="233" spans="1:4">
      <c r="A233" s="1508" t="s">
        <v>921</v>
      </c>
      <c r="B233" s="1522">
        <v>2882</v>
      </c>
      <c r="C233" s="1522">
        <v>2260</v>
      </c>
      <c r="D233" s="1522">
        <v>622</v>
      </c>
    </row>
    <row r="234" spans="1:4">
      <c r="A234" s="1510" t="s">
        <v>911</v>
      </c>
      <c r="B234" s="1513">
        <v>583</v>
      </c>
      <c r="C234" s="1513">
        <v>577</v>
      </c>
      <c r="D234" s="1513">
        <v>6</v>
      </c>
    </row>
    <row r="235" spans="1:4">
      <c r="A235" s="1510" t="s">
        <v>912</v>
      </c>
      <c r="B235" s="1513">
        <v>570</v>
      </c>
      <c r="C235" s="1513">
        <v>553</v>
      </c>
      <c r="D235" s="1513">
        <v>17</v>
      </c>
    </row>
    <row r="236" spans="1:4">
      <c r="A236" s="1510" t="s">
        <v>913</v>
      </c>
      <c r="B236" s="1513">
        <v>276</v>
      </c>
      <c r="C236" s="1513">
        <v>266</v>
      </c>
      <c r="D236" s="1513">
        <v>10</v>
      </c>
    </row>
    <row r="237" spans="1:4">
      <c r="A237" s="1510" t="s">
        <v>914</v>
      </c>
      <c r="B237" s="1513">
        <v>263</v>
      </c>
      <c r="C237" s="1513">
        <v>235</v>
      </c>
      <c r="D237" s="1513">
        <v>28</v>
      </c>
    </row>
    <row r="238" spans="1:4">
      <c r="A238" s="1510" t="s">
        <v>915</v>
      </c>
      <c r="B238" s="1513">
        <v>512</v>
      </c>
      <c r="C238" s="1513">
        <v>352</v>
      </c>
      <c r="D238" s="1513">
        <v>160</v>
      </c>
    </row>
    <row r="239" spans="1:4">
      <c r="A239" s="1510" t="s">
        <v>916</v>
      </c>
      <c r="B239" s="1513">
        <v>173</v>
      </c>
      <c r="C239" s="1513">
        <v>67</v>
      </c>
      <c r="D239" s="1513">
        <v>106</v>
      </c>
    </row>
    <row r="240" spans="1:4">
      <c r="A240" s="1510" t="s">
        <v>917</v>
      </c>
      <c r="B240" s="1513">
        <v>469</v>
      </c>
      <c r="C240" s="1513">
        <v>194</v>
      </c>
      <c r="D240" s="1513">
        <v>275</v>
      </c>
    </row>
    <row r="241" spans="1:5">
      <c r="A241" s="1510" t="s">
        <v>918</v>
      </c>
      <c r="B241" s="1513">
        <v>34</v>
      </c>
      <c r="C241" s="1513">
        <v>14</v>
      </c>
      <c r="D241" s="1513">
        <v>20</v>
      </c>
    </row>
    <row r="242" spans="1:5">
      <c r="A242" s="1510" t="s">
        <v>919</v>
      </c>
      <c r="B242" s="1513">
        <v>2</v>
      </c>
      <c r="C242" s="1513">
        <v>2</v>
      </c>
      <c r="D242" s="1513">
        <v>0</v>
      </c>
    </row>
    <row r="243" spans="1:5">
      <c r="A243" s="1514" t="s">
        <v>922</v>
      </c>
      <c r="B243" s="1515"/>
      <c r="C243" s="1515"/>
      <c r="E243" s="24"/>
    </row>
    <row r="244" spans="1:5">
      <c r="A244" s="1517" t="s">
        <v>931</v>
      </c>
      <c r="B244" s="1518"/>
      <c r="C244" s="1518"/>
      <c r="D244" s="1518"/>
    </row>
    <row r="246" spans="1:5">
      <c r="A246" s="1526" t="s">
        <v>935</v>
      </c>
      <c r="B246" s="1526"/>
      <c r="C246" s="1526"/>
      <c r="D246" s="1526"/>
      <c r="E246" s="31"/>
    </row>
    <row r="247" spans="1:5">
      <c r="A247" s="1333"/>
      <c r="B247" s="1506" t="s">
        <v>67</v>
      </c>
      <c r="C247" s="1506" t="s">
        <v>873</v>
      </c>
      <c r="D247" s="1506" t="s">
        <v>874</v>
      </c>
    </row>
    <row r="248" spans="1:5">
      <c r="A248" s="1508" t="s">
        <v>910</v>
      </c>
      <c r="B248" s="1509">
        <v>22358</v>
      </c>
      <c r="C248" s="1509">
        <v>21413</v>
      </c>
      <c r="D248" s="1509">
        <v>945</v>
      </c>
    </row>
    <row r="249" spans="1:5">
      <c r="A249" s="1510" t="s">
        <v>911</v>
      </c>
      <c r="B249" s="1511">
        <v>5957</v>
      </c>
      <c r="C249" s="1511">
        <v>5832</v>
      </c>
      <c r="D249" s="1511">
        <v>125</v>
      </c>
    </row>
    <row r="250" spans="1:5">
      <c r="A250" s="1510" t="s">
        <v>912</v>
      </c>
      <c r="B250" s="1511">
        <v>5892</v>
      </c>
      <c r="C250" s="1511">
        <v>5831</v>
      </c>
      <c r="D250" s="1511">
        <v>61</v>
      </c>
    </row>
    <row r="251" spans="1:5">
      <c r="A251" s="1510" t="s">
        <v>913</v>
      </c>
      <c r="B251" s="1511">
        <v>3334</v>
      </c>
      <c r="C251" s="1511">
        <v>3287</v>
      </c>
      <c r="D251" s="1511">
        <v>47</v>
      </c>
    </row>
    <row r="252" spans="1:5">
      <c r="A252" s="1510" t="s">
        <v>914</v>
      </c>
      <c r="B252" s="1511">
        <v>2770</v>
      </c>
      <c r="C252" s="1511">
        <v>2703</v>
      </c>
      <c r="D252" s="1511">
        <v>67</v>
      </c>
    </row>
    <row r="253" spans="1:5">
      <c r="A253" s="1510" t="s">
        <v>915</v>
      </c>
      <c r="B253" s="1511">
        <v>2183</v>
      </c>
      <c r="C253" s="1511">
        <v>1972</v>
      </c>
      <c r="D253" s="1511">
        <v>211</v>
      </c>
    </row>
    <row r="254" spans="1:5">
      <c r="A254" s="1510" t="s">
        <v>916</v>
      </c>
      <c r="B254" s="1511">
        <v>551</v>
      </c>
      <c r="C254" s="1511">
        <v>369</v>
      </c>
      <c r="D254" s="1511">
        <v>182</v>
      </c>
    </row>
    <row r="255" spans="1:5">
      <c r="A255" s="1510" t="s">
        <v>917</v>
      </c>
      <c r="B255" s="1513">
        <v>1513</v>
      </c>
      <c r="C255" s="1513">
        <v>1269</v>
      </c>
      <c r="D255" s="1511">
        <v>244</v>
      </c>
    </row>
    <row r="256" spans="1:5">
      <c r="A256" s="1510" t="s">
        <v>918</v>
      </c>
      <c r="B256" s="1513">
        <v>155</v>
      </c>
      <c r="C256" s="1513">
        <v>147</v>
      </c>
      <c r="D256" s="1511">
        <v>8</v>
      </c>
    </row>
    <row r="257" spans="1:5">
      <c r="A257" s="1510" t="s">
        <v>919</v>
      </c>
      <c r="B257" s="1513">
        <v>3</v>
      </c>
      <c r="C257" s="1513">
        <v>3</v>
      </c>
      <c r="D257" s="1511">
        <v>0</v>
      </c>
    </row>
    <row r="258" spans="1:5" s="31" customFormat="1">
      <c r="A258" s="1512" t="s">
        <v>920</v>
      </c>
      <c r="B258" s="1522">
        <v>21579</v>
      </c>
      <c r="C258" s="1522">
        <v>20674</v>
      </c>
      <c r="D258" s="1509">
        <v>905</v>
      </c>
      <c r="E258" s="311"/>
    </row>
    <row r="259" spans="1:5">
      <c r="A259" s="1510" t="s">
        <v>911</v>
      </c>
      <c r="B259" s="1513">
        <v>5672</v>
      </c>
      <c r="C259" s="1513">
        <v>5550</v>
      </c>
      <c r="D259" s="1511">
        <v>122</v>
      </c>
    </row>
    <row r="260" spans="1:5">
      <c r="A260" s="1510" t="s">
        <v>912</v>
      </c>
      <c r="B260" s="1513">
        <v>5666</v>
      </c>
      <c r="C260" s="1513">
        <v>5611</v>
      </c>
      <c r="D260" s="1511">
        <v>55</v>
      </c>
    </row>
    <row r="261" spans="1:5">
      <c r="A261" s="1510" t="s">
        <v>913</v>
      </c>
      <c r="B261" s="1513">
        <v>3214</v>
      </c>
      <c r="C261" s="1513">
        <v>3172</v>
      </c>
      <c r="D261" s="1513">
        <v>42</v>
      </c>
    </row>
    <row r="262" spans="1:5">
      <c r="A262" s="1510" t="s">
        <v>914</v>
      </c>
      <c r="B262" s="1513">
        <v>2709</v>
      </c>
      <c r="C262" s="1513">
        <v>2644</v>
      </c>
      <c r="D262" s="1513">
        <v>65</v>
      </c>
    </row>
    <row r="263" spans="1:5">
      <c r="A263" s="1510" t="s">
        <v>915</v>
      </c>
      <c r="B263" s="1513">
        <v>2141</v>
      </c>
      <c r="C263" s="1513">
        <v>1936</v>
      </c>
      <c r="D263" s="1513">
        <v>205</v>
      </c>
    </row>
    <row r="264" spans="1:5">
      <c r="A264" s="1510" t="s">
        <v>916</v>
      </c>
      <c r="B264" s="1513">
        <v>546</v>
      </c>
      <c r="C264" s="1513">
        <v>366</v>
      </c>
      <c r="D264" s="1513">
        <v>180</v>
      </c>
    </row>
    <row r="265" spans="1:5">
      <c r="A265" s="1510" t="s">
        <v>917</v>
      </c>
      <c r="B265" s="1513">
        <v>1475</v>
      </c>
      <c r="C265" s="1513">
        <v>1247</v>
      </c>
      <c r="D265" s="1513">
        <v>228</v>
      </c>
    </row>
    <row r="266" spans="1:5">
      <c r="A266" s="1510" t="s">
        <v>918</v>
      </c>
      <c r="B266" s="1513">
        <v>153</v>
      </c>
      <c r="C266" s="1513">
        <v>145</v>
      </c>
      <c r="D266" s="1513">
        <v>8</v>
      </c>
    </row>
    <row r="267" spans="1:5">
      <c r="A267" s="1510" t="s">
        <v>919</v>
      </c>
      <c r="B267" s="1513">
        <v>3</v>
      </c>
      <c r="C267" s="1513">
        <v>3</v>
      </c>
      <c r="D267" s="1513">
        <v>0</v>
      </c>
    </row>
    <row r="268" spans="1:5">
      <c r="A268" s="1508" t="s">
        <v>921</v>
      </c>
      <c r="B268" s="1522">
        <v>779</v>
      </c>
      <c r="C268" s="1522">
        <v>739</v>
      </c>
      <c r="D268" s="1522">
        <v>40</v>
      </c>
    </row>
    <row r="269" spans="1:5">
      <c r="A269" s="1510" t="s">
        <v>911</v>
      </c>
      <c r="B269" s="1513">
        <v>285</v>
      </c>
      <c r="C269" s="1513">
        <v>282</v>
      </c>
      <c r="D269" s="1513">
        <v>3</v>
      </c>
    </row>
    <row r="270" spans="1:5">
      <c r="A270" s="1510" t="s">
        <v>912</v>
      </c>
      <c r="B270" s="1513">
        <v>226</v>
      </c>
      <c r="C270" s="1513">
        <v>220</v>
      </c>
      <c r="D270" s="1513">
        <v>6</v>
      </c>
    </row>
    <row r="271" spans="1:5">
      <c r="A271" s="1510" t="s">
        <v>913</v>
      </c>
      <c r="B271" s="1513">
        <v>120</v>
      </c>
      <c r="C271" s="1513">
        <v>115</v>
      </c>
      <c r="D271" s="1513">
        <v>5</v>
      </c>
    </row>
    <row r="272" spans="1:5">
      <c r="A272" s="1510" t="s">
        <v>914</v>
      </c>
      <c r="B272" s="1513">
        <v>61</v>
      </c>
      <c r="C272" s="1513">
        <v>59</v>
      </c>
      <c r="D272" s="1513">
        <v>2</v>
      </c>
    </row>
    <row r="273" spans="1:5">
      <c r="A273" s="1510" t="s">
        <v>915</v>
      </c>
      <c r="B273" s="1513">
        <v>42</v>
      </c>
      <c r="C273" s="1513">
        <v>36</v>
      </c>
      <c r="D273" s="1513">
        <v>6</v>
      </c>
    </row>
    <row r="274" spans="1:5">
      <c r="A274" s="1510" t="s">
        <v>916</v>
      </c>
      <c r="B274" s="1513">
        <v>5</v>
      </c>
      <c r="C274" s="1513">
        <v>3</v>
      </c>
      <c r="D274" s="1513">
        <v>2</v>
      </c>
    </row>
    <row r="275" spans="1:5">
      <c r="A275" s="1510" t="s">
        <v>917</v>
      </c>
      <c r="B275" s="1513">
        <v>38</v>
      </c>
      <c r="C275" s="1513">
        <v>22</v>
      </c>
      <c r="D275" s="1513">
        <v>16</v>
      </c>
    </row>
    <row r="276" spans="1:5">
      <c r="A276" s="1510" t="s">
        <v>918</v>
      </c>
      <c r="B276" s="1513">
        <v>2</v>
      </c>
      <c r="C276" s="1513">
        <v>2</v>
      </c>
      <c r="D276" s="1511">
        <v>0</v>
      </c>
    </row>
    <row r="277" spans="1:5">
      <c r="A277" s="1510" t="s">
        <v>919</v>
      </c>
      <c r="B277" s="1513">
        <v>0</v>
      </c>
      <c r="C277" s="1513">
        <v>0</v>
      </c>
      <c r="D277" s="1511">
        <v>0</v>
      </c>
    </row>
    <row r="278" spans="1:5">
      <c r="A278" s="1527" t="s">
        <v>922</v>
      </c>
      <c r="B278" s="1515"/>
      <c r="C278" s="1515"/>
      <c r="E278" s="24"/>
    </row>
    <row r="279" spans="1:5">
      <c r="A279" s="1517" t="s">
        <v>936</v>
      </c>
      <c r="B279" s="1518"/>
      <c r="C279" s="1518"/>
      <c r="D279" s="1518"/>
    </row>
    <row r="281" spans="1:5">
      <c r="A281" s="1526" t="s">
        <v>937</v>
      </c>
      <c r="B281" s="1526"/>
      <c r="C281" s="1526"/>
      <c r="D281" s="1526"/>
      <c r="E281" s="31"/>
    </row>
    <row r="282" spans="1:5">
      <c r="A282" s="1333"/>
      <c r="B282" s="1506" t="s">
        <v>67</v>
      </c>
      <c r="C282" s="1506" t="s">
        <v>873</v>
      </c>
      <c r="D282" s="1506" t="s">
        <v>874</v>
      </c>
    </row>
    <row r="283" spans="1:5">
      <c r="A283" s="1508" t="s">
        <v>910</v>
      </c>
      <c r="B283" s="1509">
        <v>275048</v>
      </c>
      <c r="C283" s="1509">
        <v>250668</v>
      </c>
      <c r="D283" s="1509">
        <v>24380</v>
      </c>
    </row>
    <row r="284" spans="1:5">
      <c r="A284" s="1510" t="s">
        <v>911</v>
      </c>
      <c r="B284" s="1511">
        <v>76295</v>
      </c>
      <c r="C284" s="1511">
        <v>73360</v>
      </c>
      <c r="D284" s="1511">
        <v>2935</v>
      </c>
    </row>
    <row r="285" spans="1:5">
      <c r="A285" s="1510" t="s">
        <v>912</v>
      </c>
      <c r="B285" s="1511">
        <v>60143</v>
      </c>
      <c r="C285" s="1511">
        <v>55090</v>
      </c>
      <c r="D285" s="1511">
        <v>5053</v>
      </c>
    </row>
    <row r="286" spans="1:5">
      <c r="A286" s="1510" t="s">
        <v>913</v>
      </c>
      <c r="B286" s="1511">
        <v>21918</v>
      </c>
      <c r="C286" s="1511">
        <v>21177</v>
      </c>
      <c r="D286" s="1511">
        <v>741</v>
      </c>
    </row>
    <row r="287" spans="1:5">
      <c r="A287" s="1510" t="s">
        <v>914</v>
      </c>
      <c r="B287" s="1511">
        <v>28974</v>
      </c>
      <c r="C287" s="1511">
        <v>27494</v>
      </c>
      <c r="D287" s="1511">
        <v>1480</v>
      </c>
    </row>
    <row r="288" spans="1:5">
      <c r="A288" s="1510" t="s">
        <v>915</v>
      </c>
      <c r="B288" s="1511">
        <v>43141</v>
      </c>
      <c r="C288" s="1511">
        <v>37593</v>
      </c>
      <c r="D288" s="1511">
        <v>5548</v>
      </c>
    </row>
    <row r="289" spans="1:5">
      <c r="A289" s="1510" t="s">
        <v>916</v>
      </c>
      <c r="B289" s="1511">
        <v>13386</v>
      </c>
      <c r="C289" s="1511">
        <v>9620</v>
      </c>
      <c r="D289" s="1511">
        <v>3766</v>
      </c>
    </row>
    <row r="290" spans="1:5">
      <c r="A290" s="1510" t="s">
        <v>917</v>
      </c>
      <c r="B290" s="1513">
        <v>28001</v>
      </c>
      <c r="C290" s="1513">
        <v>23517</v>
      </c>
      <c r="D290" s="1513">
        <v>4484</v>
      </c>
    </row>
    <row r="291" spans="1:5">
      <c r="A291" s="1510" t="s">
        <v>918</v>
      </c>
      <c r="B291" s="1513">
        <v>3143</v>
      </c>
      <c r="C291" s="1513">
        <v>2774</v>
      </c>
      <c r="D291" s="1513">
        <v>369</v>
      </c>
    </row>
    <row r="292" spans="1:5">
      <c r="A292" s="1510" t="s">
        <v>919</v>
      </c>
      <c r="B292" s="1513">
        <v>47</v>
      </c>
      <c r="C292" s="1513">
        <v>43</v>
      </c>
      <c r="D292" s="1513">
        <v>4</v>
      </c>
    </row>
    <row r="293" spans="1:5" s="31" customFormat="1">
      <c r="A293" s="1512" t="s">
        <v>920</v>
      </c>
      <c r="B293" s="1522">
        <v>272945</v>
      </c>
      <c r="C293" s="1522">
        <v>249147</v>
      </c>
      <c r="D293" s="1522">
        <v>23798</v>
      </c>
      <c r="E293" s="311"/>
    </row>
    <row r="294" spans="1:5">
      <c r="A294" s="1510" t="s">
        <v>911</v>
      </c>
      <c r="B294" s="1513">
        <v>75997</v>
      </c>
      <c r="C294" s="1513">
        <v>73065</v>
      </c>
      <c r="D294" s="1513">
        <v>2932</v>
      </c>
    </row>
    <row r="295" spans="1:5">
      <c r="A295" s="1510" t="s">
        <v>912</v>
      </c>
      <c r="B295" s="1513">
        <v>59799</v>
      </c>
      <c r="C295" s="1513">
        <v>54757</v>
      </c>
      <c r="D295" s="1513">
        <v>5042</v>
      </c>
    </row>
    <row r="296" spans="1:5">
      <c r="A296" s="1510" t="s">
        <v>913</v>
      </c>
      <c r="B296" s="1513">
        <v>21762</v>
      </c>
      <c r="C296" s="1513">
        <v>21026</v>
      </c>
      <c r="D296" s="1513">
        <v>736</v>
      </c>
    </row>
    <row r="297" spans="1:5">
      <c r="A297" s="1510" t="s">
        <v>914</v>
      </c>
      <c r="B297" s="1513">
        <v>28772</v>
      </c>
      <c r="C297" s="1513">
        <v>27318</v>
      </c>
      <c r="D297" s="1513">
        <v>1454</v>
      </c>
    </row>
    <row r="298" spans="1:5">
      <c r="A298" s="1510" t="s">
        <v>915</v>
      </c>
      <c r="B298" s="1513">
        <v>42671</v>
      </c>
      <c r="C298" s="1513">
        <v>37277</v>
      </c>
      <c r="D298" s="1513">
        <v>5394</v>
      </c>
    </row>
    <row r="299" spans="1:5">
      <c r="A299" s="1510" t="s">
        <v>916</v>
      </c>
      <c r="B299" s="1513">
        <v>13218</v>
      </c>
      <c r="C299" s="1513">
        <v>9556</v>
      </c>
      <c r="D299" s="1513">
        <v>3662</v>
      </c>
    </row>
    <row r="300" spans="1:5">
      <c r="A300" s="1510" t="s">
        <v>917</v>
      </c>
      <c r="B300" s="1513">
        <v>27570</v>
      </c>
      <c r="C300" s="1513">
        <v>23345</v>
      </c>
      <c r="D300" s="1513">
        <v>4225</v>
      </c>
    </row>
    <row r="301" spans="1:5">
      <c r="A301" s="1510" t="s">
        <v>918</v>
      </c>
      <c r="B301" s="1513">
        <v>3111</v>
      </c>
      <c r="C301" s="1513">
        <v>2762</v>
      </c>
      <c r="D301" s="1513">
        <v>349</v>
      </c>
    </row>
    <row r="302" spans="1:5">
      <c r="A302" s="1510" t="s">
        <v>919</v>
      </c>
      <c r="B302" s="1513">
        <v>45</v>
      </c>
      <c r="C302" s="1513">
        <v>41</v>
      </c>
      <c r="D302" s="1513">
        <v>4</v>
      </c>
    </row>
    <row r="303" spans="1:5">
      <c r="A303" s="1508" t="s">
        <v>921</v>
      </c>
      <c r="B303" s="1522">
        <v>2103</v>
      </c>
      <c r="C303" s="1522">
        <v>1521</v>
      </c>
      <c r="D303" s="1522">
        <v>582</v>
      </c>
    </row>
    <row r="304" spans="1:5">
      <c r="A304" s="1510" t="s">
        <v>911</v>
      </c>
      <c r="B304" s="1513">
        <v>298</v>
      </c>
      <c r="C304" s="1513">
        <v>295</v>
      </c>
      <c r="D304" s="1513">
        <v>3</v>
      </c>
    </row>
    <row r="305" spans="1:5">
      <c r="A305" s="1510" t="s">
        <v>912</v>
      </c>
      <c r="B305" s="1513">
        <v>344</v>
      </c>
      <c r="C305" s="1513">
        <v>333</v>
      </c>
      <c r="D305" s="1513">
        <v>11</v>
      </c>
    </row>
    <row r="306" spans="1:5">
      <c r="A306" s="1510" t="s">
        <v>913</v>
      </c>
      <c r="B306" s="1513">
        <v>156</v>
      </c>
      <c r="C306" s="1513">
        <v>151</v>
      </c>
      <c r="D306" s="1513">
        <v>5</v>
      </c>
    </row>
    <row r="307" spans="1:5">
      <c r="A307" s="1510" t="s">
        <v>914</v>
      </c>
      <c r="B307" s="1513">
        <v>202</v>
      </c>
      <c r="C307" s="1513">
        <v>176</v>
      </c>
      <c r="D307" s="1513">
        <v>26</v>
      </c>
    </row>
    <row r="308" spans="1:5">
      <c r="A308" s="1510" t="s">
        <v>915</v>
      </c>
      <c r="B308" s="1513">
        <v>470</v>
      </c>
      <c r="C308" s="1513">
        <v>316</v>
      </c>
      <c r="D308" s="1513">
        <v>154</v>
      </c>
    </row>
    <row r="309" spans="1:5">
      <c r="A309" s="1510" t="s">
        <v>916</v>
      </c>
      <c r="B309" s="1513">
        <v>168</v>
      </c>
      <c r="C309" s="1513">
        <v>64</v>
      </c>
      <c r="D309" s="1513">
        <v>104</v>
      </c>
    </row>
    <row r="310" spans="1:5">
      <c r="A310" s="1510" t="s">
        <v>917</v>
      </c>
      <c r="B310" s="1513">
        <v>431</v>
      </c>
      <c r="C310" s="1513">
        <v>172</v>
      </c>
      <c r="D310" s="1513">
        <v>259</v>
      </c>
    </row>
    <row r="311" spans="1:5">
      <c r="A311" s="1510" t="s">
        <v>918</v>
      </c>
      <c r="B311" s="1513">
        <v>32</v>
      </c>
      <c r="C311" s="1513">
        <v>12</v>
      </c>
      <c r="D311" s="1513">
        <v>20</v>
      </c>
    </row>
    <row r="312" spans="1:5">
      <c r="A312" s="1510" t="s">
        <v>919</v>
      </c>
      <c r="B312" s="1513">
        <v>2</v>
      </c>
      <c r="C312" s="1513">
        <v>2</v>
      </c>
      <c r="D312" s="1513">
        <v>0</v>
      </c>
    </row>
    <row r="313" spans="1:5">
      <c r="A313" s="1527" t="s">
        <v>922</v>
      </c>
      <c r="B313" s="1515"/>
      <c r="C313" s="1515"/>
      <c r="E313" s="24"/>
    </row>
    <row r="314" spans="1:5">
      <c r="A314" s="1517" t="s">
        <v>936</v>
      </c>
      <c r="B314" s="1518"/>
      <c r="C314" s="1518"/>
      <c r="D314" s="1518"/>
    </row>
    <row r="316" spans="1:5">
      <c r="A316" s="1526" t="s">
        <v>938</v>
      </c>
      <c r="B316" s="1526"/>
      <c r="C316" s="1526"/>
      <c r="D316" s="1526"/>
      <c r="E316" s="31"/>
    </row>
    <row r="317" spans="1:5">
      <c r="A317" s="1333"/>
      <c r="B317" s="1506" t="s">
        <v>67</v>
      </c>
      <c r="C317" s="1506" t="s">
        <v>873</v>
      </c>
      <c r="D317" s="1506" t="s">
        <v>874</v>
      </c>
    </row>
    <row r="318" spans="1:5">
      <c r="A318" s="1508" t="s">
        <v>910</v>
      </c>
      <c r="B318" s="1509">
        <v>532881</v>
      </c>
      <c r="C318" s="1509">
        <v>484098</v>
      </c>
      <c r="D318" s="1509">
        <v>48783</v>
      </c>
    </row>
    <row r="319" spans="1:5">
      <c r="A319" s="1510" t="s">
        <v>911</v>
      </c>
      <c r="B319" s="1511">
        <v>148858</v>
      </c>
      <c r="C319" s="1511">
        <v>142297</v>
      </c>
      <c r="D319" s="1511">
        <v>6561</v>
      </c>
    </row>
    <row r="320" spans="1:5">
      <c r="A320" s="1510" t="s">
        <v>912</v>
      </c>
      <c r="B320" s="1511">
        <v>69383</v>
      </c>
      <c r="C320" s="1511">
        <v>64059</v>
      </c>
      <c r="D320" s="1511">
        <v>5324</v>
      </c>
    </row>
    <row r="321" spans="1:5">
      <c r="A321" s="1510" t="s">
        <v>913</v>
      </c>
      <c r="B321" s="1511">
        <v>77119</v>
      </c>
      <c r="C321" s="1511">
        <v>73122</v>
      </c>
      <c r="D321" s="1511">
        <v>3997</v>
      </c>
    </row>
    <row r="322" spans="1:5">
      <c r="A322" s="1510" t="s">
        <v>914</v>
      </c>
      <c r="B322" s="1511">
        <v>73458</v>
      </c>
      <c r="C322" s="1511">
        <v>68305</v>
      </c>
      <c r="D322" s="1511">
        <v>5153</v>
      </c>
    </row>
    <row r="323" spans="1:5">
      <c r="A323" s="1510" t="s">
        <v>915</v>
      </c>
      <c r="B323" s="1511">
        <v>77904</v>
      </c>
      <c r="C323" s="1511">
        <v>67700</v>
      </c>
      <c r="D323" s="1511">
        <v>10204</v>
      </c>
    </row>
    <row r="324" spans="1:5">
      <c r="A324" s="1510" t="s">
        <v>916</v>
      </c>
      <c r="B324" s="1511">
        <v>22117</v>
      </c>
      <c r="C324" s="1511">
        <v>16619</v>
      </c>
      <c r="D324" s="1511">
        <v>5498</v>
      </c>
    </row>
    <row r="325" spans="1:5">
      <c r="A325" s="1510" t="s">
        <v>917</v>
      </c>
      <c r="B325" s="1511">
        <v>58265</v>
      </c>
      <c r="C325" s="1511">
        <v>47035</v>
      </c>
      <c r="D325" s="1513">
        <v>11230</v>
      </c>
    </row>
    <row r="326" spans="1:5">
      <c r="A326" s="1510" t="s">
        <v>918</v>
      </c>
      <c r="B326" s="1511">
        <v>5772</v>
      </c>
      <c r="C326" s="1511">
        <v>4957</v>
      </c>
      <c r="D326" s="1513">
        <v>815</v>
      </c>
    </row>
    <row r="327" spans="1:5">
      <c r="A327" s="1510" t="s">
        <v>919</v>
      </c>
      <c r="B327" s="1511">
        <v>5</v>
      </c>
      <c r="C327" s="1511">
        <v>4</v>
      </c>
      <c r="D327" s="1513">
        <v>1</v>
      </c>
    </row>
    <row r="328" spans="1:5" s="31" customFormat="1">
      <c r="A328" s="1512" t="s">
        <v>920</v>
      </c>
      <c r="B328" s="1509">
        <v>525457</v>
      </c>
      <c r="C328" s="1509">
        <v>477828</v>
      </c>
      <c r="D328" s="1522">
        <v>47629</v>
      </c>
      <c r="E328" s="311"/>
    </row>
    <row r="329" spans="1:5">
      <c r="A329" s="1510" t="s">
        <v>911</v>
      </c>
      <c r="B329" s="1511">
        <v>147673</v>
      </c>
      <c r="C329" s="1511">
        <v>141129</v>
      </c>
      <c r="D329" s="1513">
        <v>6544</v>
      </c>
    </row>
    <row r="330" spans="1:5">
      <c r="A330" s="1510" t="s">
        <v>912</v>
      </c>
      <c r="B330" s="1511">
        <v>68606</v>
      </c>
      <c r="C330" s="1511">
        <v>63295</v>
      </c>
      <c r="D330" s="1513">
        <v>5311</v>
      </c>
    </row>
    <row r="331" spans="1:5">
      <c r="A331" s="1510" t="s">
        <v>913</v>
      </c>
      <c r="B331" s="1511">
        <v>76142</v>
      </c>
      <c r="C331" s="1511">
        <v>72166</v>
      </c>
      <c r="D331" s="1513">
        <v>3976</v>
      </c>
    </row>
    <row r="332" spans="1:5">
      <c r="A332" s="1510" t="s">
        <v>914</v>
      </c>
      <c r="B332" s="1511">
        <v>72500</v>
      </c>
      <c r="C332" s="1511">
        <v>67404</v>
      </c>
      <c r="D332" s="1513">
        <v>5096</v>
      </c>
    </row>
    <row r="333" spans="1:5">
      <c r="A333" s="1510" t="s">
        <v>915</v>
      </c>
      <c r="B333" s="1511">
        <v>76206</v>
      </c>
      <c r="C333" s="1511">
        <v>66359</v>
      </c>
      <c r="D333" s="1513">
        <v>9847</v>
      </c>
    </row>
    <row r="334" spans="1:5">
      <c r="A334" s="1510" t="s">
        <v>916</v>
      </c>
      <c r="B334" s="1511">
        <v>21769</v>
      </c>
      <c r="C334" s="1511">
        <v>16395</v>
      </c>
      <c r="D334" s="1513">
        <v>5374</v>
      </c>
    </row>
    <row r="335" spans="1:5">
      <c r="A335" s="1510" t="s">
        <v>917</v>
      </c>
      <c r="B335" s="1511">
        <v>56897</v>
      </c>
      <c r="C335" s="1511">
        <v>46196</v>
      </c>
      <c r="D335" s="1513">
        <v>10701</v>
      </c>
    </row>
    <row r="336" spans="1:5">
      <c r="A336" s="1510" t="s">
        <v>918</v>
      </c>
      <c r="B336" s="1511">
        <v>5659</v>
      </c>
      <c r="C336" s="1511">
        <v>4880</v>
      </c>
      <c r="D336" s="1513">
        <v>779</v>
      </c>
    </row>
    <row r="337" spans="1:5">
      <c r="A337" s="1510" t="s">
        <v>919</v>
      </c>
      <c r="B337" s="1511">
        <v>5</v>
      </c>
      <c r="C337" s="1511">
        <v>4</v>
      </c>
      <c r="D337" s="1513">
        <v>1</v>
      </c>
    </row>
    <row r="338" spans="1:5">
      <c r="A338" s="1508" t="s">
        <v>921</v>
      </c>
      <c r="B338" s="1509">
        <v>7424</v>
      </c>
      <c r="C338" s="1509">
        <v>6270</v>
      </c>
      <c r="D338" s="1522">
        <v>1154</v>
      </c>
    </row>
    <row r="339" spans="1:5">
      <c r="A339" s="1510" t="s">
        <v>911</v>
      </c>
      <c r="B339" s="1511">
        <v>1185</v>
      </c>
      <c r="C339" s="1511">
        <v>1168</v>
      </c>
      <c r="D339" s="1513">
        <v>17</v>
      </c>
    </row>
    <row r="340" spans="1:5">
      <c r="A340" s="1510" t="s">
        <v>912</v>
      </c>
      <c r="B340" s="1511">
        <v>777</v>
      </c>
      <c r="C340" s="1511">
        <v>764</v>
      </c>
      <c r="D340" s="1513">
        <v>13</v>
      </c>
    </row>
    <row r="341" spans="1:5">
      <c r="A341" s="1510" t="s">
        <v>913</v>
      </c>
      <c r="B341" s="1511">
        <v>977</v>
      </c>
      <c r="C341" s="1511">
        <v>956</v>
      </c>
      <c r="D341" s="1513">
        <v>21</v>
      </c>
    </row>
    <row r="342" spans="1:5">
      <c r="A342" s="1510" t="s">
        <v>914</v>
      </c>
      <c r="B342" s="1511">
        <v>958</v>
      </c>
      <c r="C342" s="1511">
        <v>901</v>
      </c>
      <c r="D342" s="1511">
        <v>57</v>
      </c>
    </row>
    <row r="343" spans="1:5">
      <c r="A343" s="1510" t="s">
        <v>915</v>
      </c>
      <c r="B343" s="1511">
        <v>1698</v>
      </c>
      <c r="C343" s="1511">
        <v>1341</v>
      </c>
      <c r="D343" s="1511">
        <v>357</v>
      </c>
    </row>
    <row r="344" spans="1:5">
      <c r="A344" s="1510" t="s">
        <v>916</v>
      </c>
      <c r="B344" s="1511">
        <v>348</v>
      </c>
      <c r="C344" s="1511">
        <v>224</v>
      </c>
      <c r="D344" s="1511">
        <v>124</v>
      </c>
    </row>
    <row r="345" spans="1:5">
      <c r="A345" s="1510" t="s">
        <v>917</v>
      </c>
      <c r="B345" s="1511">
        <v>1368</v>
      </c>
      <c r="C345" s="1511">
        <v>839</v>
      </c>
      <c r="D345" s="1511">
        <v>529</v>
      </c>
    </row>
    <row r="346" spans="1:5">
      <c r="A346" s="1510" t="s">
        <v>918</v>
      </c>
      <c r="B346" s="1511">
        <v>113</v>
      </c>
      <c r="C346" s="1511">
        <v>77</v>
      </c>
      <c r="D346" s="1511">
        <v>36</v>
      </c>
    </row>
    <row r="347" spans="1:5">
      <c r="A347" s="1510" t="s">
        <v>919</v>
      </c>
      <c r="B347" s="1511">
        <v>0</v>
      </c>
      <c r="C347" s="1511">
        <v>0</v>
      </c>
      <c r="D347" s="1511">
        <v>0</v>
      </c>
    </row>
    <row r="348" spans="1:5">
      <c r="A348" s="1527" t="s">
        <v>922</v>
      </c>
      <c r="B348" s="1515"/>
      <c r="C348" s="1515"/>
      <c r="E348" s="24"/>
    </row>
    <row r="349" spans="1:5">
      <c r="A349" s="1517" t="s">
        <v>929</v>
      </c>
      <c r="B349" s="1518"/>
      <c r="C349" s="1518"/>
      <c r="D349" s="1518"/>
    </row>
    <row r="351" spans="1:5">
      <c r="A351" s="1526" t="s">
        <v>939</v>
      </c>
      <c r="B351" s="1526"/>
      <c r="C351" s="1526"/>
      <c r="D351" s="1526"/>
      <c r="E351" s="31"/>
    </row>
    <row r="352" spans="1:5">
      <c r="A352" s="1333"/>
      <c r="B352" s="1506" t="s">
        <v>67</v>
      </c>
      <c r="C352" s="1506" t="s">
        <v>873</v>
      </c>
      <c r="D352" s="1506" t="s">
        <v>874</v>
      </c>
    </row>
    <row r="353" spans="1:5">
      <c r="A353" s="1508" t="s">
        <v>910</v>
      </c>
      <c r="B353" s="1509">
        <v>43183</v>
      </c>
      <c r="C353" s="1509">
        <v>38661</v>
      </c>
      <c r="D353" s="1509">
        <v>4522</v>
      </c>
    </row>
    <row r="354" spans="1:5">
      <c r="A354" s="1510" t="s">
        <v>911</v>
      </c>
      <c r="B354" s="1511">
        <v>4985</v>
      </c>
      <c r="C354" s="1511">
        <v>4800</v>
      </c>
      <c r="D354" s="1511">
        <v>185</v>
      </c>
    </row>
    <row r="355" spans="1:5">
      <c r="A355" s="1510" t="s">
        <v>912</v>
      </c>
      <c r="B355" s="1511">
        <v>3977</v>
      </c>
      <c r="C355" s="1511">
        <v>3906</v>
      </c>
      <c r="D355" s="1511">
        <v>71</v>
      </c>
    </row>
    <row r="356" spans="1:5">
      <c r="A356" s="1510" t="s">
        <v>913</v>
      </c>
      <c r="B356" s="1511">
        <v>7759</v>
      </c>
      <c r="C356" s="1511">
        <v>7572</v>
      </c>
      <c r="D356" s="1511">
        <v>187</v>
      </c>
    </row>
    <row r="357" spans="1:5">
      <c r="A357" s="1510" t="s">
        <v>914</v>
      </c>
      <c r="B357" s="1513">
        <v>9149</v>
      </c>
      <c r="C357" s="1513">
        <v>8647</v>
      </c>
      <c r="D357" s="1513">
        <v>502</v>
      </c>
    </row>
    <row r="358" spans="1:5">
      <c r="A358" s="1510" t="s">
        <v>915</v>
      </c>
      <c r="B358" s="1513">
        <v>8788</v>
      </c>
      <c r="C358" s="1513">
        <v>7737</v>
      </c>
      <c r="D358" s="1513">
        <v>1051</v>
      </c>
    </row>
    <row r="359" spans="1:5">
      <c r="A359" s="1510" t="s">
        <v>916</v>
      </c>
      <c r="B359" s="1513">
        <v>1489</v>
      </c>
      <c r="C359" s="1513">
        <v>964</v>
      </c>
      <c r="D359" s="1513">
        <v>525</v>
      </c>
    </row>
    <row r="360" spans="1:5">
      <c r="A360" s="1510" t="s">
        <v>917</v>
      </c>
      <c r="B360" s="1513">
        <v>6456</v>
      </c>
      <c r="C360" s="1513">
        <v>4521</v>
      </c>
      <c r="D360" s="1513">
        <v>1935</v>
      </c>
    </row>
    <row r="361" spans="1:5">
      <c r="A361" s="1510" t="s">
        <v>918</v>
      </c>
      <c r="B361" s="1513">
        <v>578</v>
      </c>
      <c r="C361" s="1513">
        <v>513</v>
      </c>
      <c r="D361" s="1513">
        <v>65</v>
      </c>
    </row>
    <row r="362" spans="1:5">
      <c r="A362" s="1510" t="s">
        <v>919</v>
      </c>
      <c r="B362" s="1513">
        <v>2</v>
      </c>
      <c r="C362" s="1513">
        <v>1</v>
      </c>
      <c r="D362" s="1513">
        <v>1</v>
      </c>
    </row>
    <row r="363" spans="1:5" s="31" customFormat="1">
      <c r="A363" s="1512" t="s">
        <v>920</v>
      </c>
      <c r="B363" s="1522">
        <v>40981</v>
      </c>
      <c r="C363" s="1522">
        <v>36679</v>
      </c>
      <c r="D363" s="1522">
        <v>4302</v>
      </c>
      <c r="E363" s="311"/>
    </row>
    <row r="364" spans="1:5">
      <c r="A364" s="1510" t="s">
        <v>911</v>
      </c>
      <c r="B364" s="1513">
        <v>4629</v>
      </c>
      <c r="C364" s="1513">
        <v>4449</v>
      </c>
      <c r="D364" s="1513">
        <v>180</v>
      </c>
    </row>
    <row r="365" spans="1:5">
      <c r="A365" s="1510" t="s">
        <v>912</v>
      </c>
      <c r="B365" s="1513">
        <v>3669</v>
      </c>
      <c r="C365" s="1513">
        <v>3601</v>
      </c>
      <c r="D365" s="1513">
        <v>68</v>
      </c>
    </row>
    <row r="366" spans="1:5">
      <c r="A366" s="1510" t="s">
        <v>913</v>
      </c>
      <c r="B366" s="1513">
        <v>7264</v>
      </c>
      <c r="C366" s="1513">
        <v>7086</v>
      </c>
      <c r="D366" s="1513">
        <v>178</v>
      </c>
    </row>
    <row r="367" spans="1:5">
      <c r="A367" s="1510" t="s">
        <v>914</v>
      </c>
      <c r="B367" s="1513">
        <v>8782</v>
      </c>
      <c r="C367" s="1513">
        <v>8299</v>
      </c>
      <c r="D367" s="1513">
        <v>483</v>
      </c>
    </row>
    <row r="368" spans="1:5">
      <c r="A368" s="1510" t="s">
        <v>915</v>
      </c>
      <c r="B368" s="1513">
        <v>8385</v>
      </c>
      <c r="C368" s="1513">
        <v>7411</v>
      </c>
      <c r="D368" s="1513">
        <v>974</v>
      </c>
    </row>
    <row r="369" spans="1:5">
      <c r="A369" s="1510" t="s">
        <v>916</v>
      </c>
      <c r="B369" s="1513">
        <v>1451</v>
      </c>
      <c r="C369" s="1513">
        <v>936</v>
      </c>
      <c r="D369" s="1513">
        <v>515</v>
      </c>
    </row>
    <row r="370" spans="1:5">
      <c r="A370" s="1510" t="s">
        <v>917</v>
      </c>
      <c r="B370" s="1513">
        <v>6241</v>
      </c>
      <c r="C370" s="1513">
        <v>4401</v>
      </c>
      <c r="D370" s="1513">
        <v>1840</v>
      </c>
    </row>
    <row r="371" spans="1:5">
      <c r="A371" s="1510" t="s">
        <v>918</v>
      </c>
      <c r="B371" s="1513">
        <v>558</v>
      </c>
      <c r="C371" s="1513">
        <v>495</v>
      </c>
      <c r="D371" s="1513">
        <v>63</v>
      </c>
    </row>
    <row r="372" spans="1:5">
      <c r="A372" s="1510" t="s">
        <v>919</v>
      </c>
      <c r="B372" s="1513">
        <v>2</v>
      </c>
      <c r="C372" s="1513">
        <v>1</v>
      </c>
      <c r="D372" s="1513">
        <v>1</v>
      </c>
    </row>
    <row r="373" spans="1:5">
      <c r="A373" s="1508" t="s">
        <v>921</v>
      </c>
      <c r="B373" s="1522">
        <v>2202</v>
      </c>
      <c r="C373" s="1522">
        <v>1982</v>
      </c>
      <c r="D373" s="1522">
        <v>220</v>
      </c>
    </row>
    <row r="374" spans="1:5">
      <c r="A374" s="1510" t="s">
        <v>911</v>
      </c>
      <c r="B374" s="1513">
        <v>356</v>
      </c>
      <c r="C374" s="1513">
        <v>351</v>
      </c>
      <c r="D374" s="1513">
        <v>5</v>
      </c>
    </row>
    <row r="375" spans="1:5">
      <c r="A375" s="1510" t="s">
        <v>912</v>
      </c>
      <c r="B375" s="1513">
        <v>308</v>
      </c>
      <c r="C375" s="1513">
        <v>305</v>
      </c>
      <c r="D375" s="1513">
        <v>3</v>
      </c>
    </row>
    <row r="376" spans="1:5">
      <c r="A376" s="1510" t="s">
        <v>913</v>
      </c>
      <c r="B376" s="1513">
        <v>495</v>
      </c>
      <c r="C376" s="1513">
        <v>486</v>
      </c>
      <c r="D376" s="1513">
        <v>9</v>
      </c>
    </row>
    <row r="377" spans="1:5">
      <c r="A377" s="1510" t="s">
        <v>914</v>
      </c>
      <c r="B377" s="1513">
        <v>367</v>
      </c>
      <c r="C377" s="1513">
        <v>348</v>
      </c>
      <c r="D377" s="1513">
        <v>19</v>
      </c>
    </row>
    <row r="378" spans="1:5">
      <c r="A378" s="1510" t="s">
        <v>915</v>
      </c>
      <c r="B378" s="1513">
        <v>403</v>
      </c>
      <c r="C378" s="1513">
        <v>326</v>
      </c>
      <c r="D378" s="1513">
        <v>77</v>
      </c>
    </row>
    <row r="379" spans="1:5">
      <c r="A379" s="1510" t="s">
        <v>916</v>
      </c>
      <c r="B379" s="1511">
        <v>38</v>
      </c>
      <c r="C379" s="1511">
        <v>28</v>
      </c>
      <c r="D379" s="1513">
        <v>10</v>
      </c>
    </row>
    <row r="380" spans="1:5">
      <c r="A380" s="1510" t="s">
        <v>917</v>
      </c>
      <c r="B380" s="1511">
        <v>215</v>
      </c>
      <c r="C380" s="1511">
        <v>120</v>
      </c>
      <c r="D380" s="1513">
        <v>95</v>
      </c>
    </row>
    <row r="381" spans="1:5">
      <c r="A381" s="1510" t="s">
        <v>918</v>
      </c>
      <c r="B381" s="1511">
        <v>20</v>
      </c>
      <c r="C381" s="1511">
        <v>18</v>
      </c>
      <c r="D381" s="1513">
        <v>2</v>
      </c>
    </row>
    <row r="382" spans="1:5">
      <c r="A382" s="1510" t="s">
        <v>919</v>
      </c>
      <c r="B382" s="1511">
        <v>0</v>
      </c>
      <c r="C382" s="1511">
        <v>0</v>
      </c>
      <c r="D382" s="1513">
        <v>0</v>
      </c>
    </row>
    <row r="383" spans="1:5">
      <c r="A383" s="1527" t="s">
        <v>922</v>
      </c>
      <c r="B383" s="1515"/>
      <c r="C383" s="1515"/>
      <c r="E383" s="24"/>
    </row>
    <row r="384" spans="1:5">
      <c r="A384" s="1517" t="s">
        <v>940</v>
      </c>
      <c r="B384" s="1518"/>
      <c r="C384" s="1518"/>
      <c r="D384" s="1518"/>
    </row>
    <row r="386" spans="1:5">
      <c r="A386" s="1526" t="s">
        <v>941</v>
      </c>
      <c r="B386" s="1526"/>
      <c r="C386" s="1526"/>
      <c r="D386" s="1526"/>
      <c r="E386" s="31"/>
    </row>
    <row r="387" spans="1:5">
      <c r="A387" s="1333"/>
      <c r="B387" s="1506" t="s">
        <v>67</v>
      </c>
      <c r="C387" s="1506" t="s">
        <v>873</v>
      </c>
      <c r="D387" s="1506" t="s">
        <v>874</v>
      </c>
    </row>
    <row r="388" spans="1:5">
      <c r="A388" s="1508" t="s">
        <v>910</v>
      </c>
      <c r="B388" s="1509">
        <v>489698</v>
      </c>
      <c r="C388" s="1509">
        <v>445437</v>
      </c>
      <c r="D388" s="1509">
        <v>44261</v>
      </c>
    </row>
    <row r="389" spans="1:5">
      <c r="A389" s="1510" t="s">
        <v>911</v>
      </c>
      <c r="B389" s="1511">
        <v>143873</v>
      </c>
      <c r="C389" s="1511">
        <v>137497</v>
      </c>
      <c r="D389" s="1511">
        <v>6376</v>
      </c>
    </row>
    <row r="390" spans="1:5">
      <c r="A390" s="1510" t="s">
        <v>912</v>
      </c>
      <c r="B390" s="1511">
        <v>65406</v>
      </c>
      <c r="C390" s="1511">
        <v>60153</v>
      </c>
      <c r="D390" s="1511">
        <v>5253</v>
      </c>
    </row>
    <row r="391" spans="1:5">
      <c r="A391" s="1510" t="s">
        <v>913</v>
      </c>
      <c r="B391" s="1511">
        <v>69360</v>
      </c>
      <c r="C391" s="1511">
        <v>65550</v>
      </c>
      <c r="D391" s="1511">
        <v>3810</v>
      </c>
    </row>
    <row r="392" spans="1:5">
      <c r="A392" s="1510" t="s">
        <v>914</v>
      </c>
      <c r="B392" s="1511">
        <v>64309</v>
      </c>
      <c r="C392" s="1511">
        <v>59658</v>
      </c>
      <c r="D392" s="1511">
        <v>4651</v>
      </c>
    </row>
    <row r="393" spans="1:5">
      <c r="A393" s="1510" t="s">
        <v>915</v>
      </c>
      <c r="B393" s="1511">
        <v>69116</v>
      </c>
      <c r="C393" s="1511">
        <v>59963</v>
      </c>
      <c r="D393" s="1511">
        <v>9153</v>
      </c>
    </row>
    <row r="394" spans="1:5">
      <c r="A394" s="1510" t="s">
        <v>916</v>
      </c>
      <c r="B394" s="1513">
        <v>20628</v>
      </c>
      <c r="C394" s="1513">
        <v>15655</v>
      </c>
      <c r="D394" s="1511">
        <v>4973</v>
      </c>
    </row>
    <row r="395" spans="1:5">
      <c r="A395" s="1510" t="s">
        <v>917</v>
      </c>
      <c r="B395" s="1513">
        <v>51809</v>
      </c>
      <c r="C395" s="1513">
        <v>42514</v>
      </c>
      <c r="D395" s="1511">
        <v>9295</v>
      </c>
    </row>
    <row r="396" spans="1:5">
      <c r="A396" s="1510" t="s">
        <v>918</v>
      </c>
      <c r="B396" s="1513">
        <v>5194</v>
      </c>
      <c r="C396" s="1513">
        <v>4444</v>
      </c>
      <c r="D396" s="1511">
        <v>750</v>
      </c>
    </row>
    <row r="397" spans="1:5">
      <c r="A397" s="1510" t="s">
        <v>919</v>
      </c>
      <c r="B397" s="1513">
        <v>3</v>
      </c>
      <c r="C397" s="1513">
        <v>3</v>
      </c>
      <c r="D397" s="1511">
        <v>0</v>
      </c>
    </row>
    <row r="398" spans="1:5" s="31" customFormat="1">
      <c r="A398" s="1512" t="s">
        <v>920</v>
      </c>
      <c r="B398" s="1522">
        <v>484476</v>
      </c>
      <c r="C398" s="1522">
        <v>441149</v>
      </c>
      <c r="D398" s="1509">
        <v>43327</v>
      </c>
      <c r="E398" s="311"/>
    </row>
    <row r="399" spans="1:5">
      <c r="A399" s="1510" t="s">
        <v>911</v>
      </c>
      <c r="B399" s="1513">
        <v>143044</v>
      </c>
      <c r="C399" s="1513">
        <v>136680</v>
      </c>
      <c r="D399" s="1511">
        <v>6364</v>
      </c>
    </row>
    <row r="400" spans="1:5">
      <c r="A400" s="1510" t="s">
        <v>912</v>
      </c>
      <c r="B400" s="1513">
        <v>64937</v>
      </c>
      <c r="C400" s="1513">
        <v>59694</v>
      </c>
      <c r="D400" s="1511">
        <v>5243</v>
      </c>
    </row>
    <row r="401" spans="1:4">
      <c r="A401" s="1510" t="s">
        <v>913</v>
      </c>
      <c r="B401" s="1513">
        <v>68878</v>
      </c>
      <c r="C401" s="1513">
        <v>65080</v>
      </c>
      <c r="D401" s="1511">
        <v>3798</v>
      </c>
    </row>
    <row r="402" spans="1:4">
      <c r="A402" s="1510" t="s">
        <v>914</v>
      </c>
      <c r="B402" s="1513">
        <v>63718</v>
      </c>
      <c r="C402" s="1513">
        <v>59105</v>
      </c>
      <c r="D402" s="1511">
        <v>4613</v>
      </c>
    </row>
    <row r="403" spans="1:4">
      <c r="A403" s="1510" t="s">
        <v>915</v>
      </c>
      <c r="B403" s="1513">
        <v>67821</v>
      </c>
      <c r="C403" s="1513">
        <v>58948</v>
      </c>
      <c r="D403" s="1511">
        <v>8873</v>
      </c>
    </row>
    <row r="404" spans="1:4">
      <c r="A404" s="1510" t="s">
        <v>916</v>
      </c>
      <c r="B404" s="1513">
        <v>20318</v>
      </c>
      <c r="C404" s="1513">
        <v>15459</v>
      </c>
      <c r="D404" s="1511">
        <v>4859</v>
      </c>
    </row>
    <row r="405" spans="1:4">
      <c r="A405" s="1510" t="s">
        <v>917</v>
      </c>
      <c r="B405" s="1513">
        <v>50656</v>
      </c>
      <c r="C405" s="1513">
        <v>41795</v>
      </c>
      <c r="D405" s="1511">
        <v>8861</v>
      </c>
    </row>
    <row r="406" spans="1:4">
      <c r="A406" s="1510" t="s">
        <v>918</v>
      </c>
      <c r="B406" s="1513">
        <v>5101</v>
      </c>
      <c r="C406" s="1513">
        <v>4385</v>
      </c>
      <c r="D406" s="1511">
        <v>716</v>
      </c>
    </row>
    <row r="407" spans="1:4">
      <c r="A407" s="1510" t="s">
        <v>919</v>
      </c>
      <c r="B407" s="1513">
        <v>3</v>
      </c>
      <c r="C407" s="1513">
        <v>3</v>
      </c>
      <c r="D407" s="1511">
        <v>0</v>
      </c>
    </row>
    <row r="408" spans="1:4">
      <c r="A408" s="1508" t="s">
        <v>921</v>
      </c>
      <c r="B408" s="1522">
        <v>5222</v>
      </c>
      <c r="C408" s="1522">
        <v>4288</v>
      </c>
      <c r="D408" s="1509">
        <v>934</v>
      </c>
    </row>
    <row r="409" spans="1:4">
      <c r="A409" s="1510" t="s">
        <v>911</v>
      </c>
      <c r="B409" s="1513">
        <v>829</v>
      </c>
      <c r="C409" s="1513">
        <v>817</v>
      </c>
      <c r="D409" s="1511">
        <v>12</v>
      </c>
    </row>
    <row r="410" spans="1:4">
      <c r="A410" s="1510" t="s">
        <v>912</v>
      </c>
      <c r="B410" s="1511">
        <v>469</v>
      </c>
      <c r="C410" s="1511">
        <v>459</v>
      </c>
      <c r="D410" s="1511">
        <v>10</v>
      </c>
    </row>
    <row r="411" spans="1:4">
      <c r="A411" s="1510" t="s">
        <v>913</v>
      </c>
      <c r="B411" s="1511">
        <v>482</v>
      </c>
      <c r="C411" s="1511">
        <v>470</v>
      </c>
      <c r="D411" s="1511">
        <v>12</v>
      </c>
    </row>
    <row r="412" spans="1:4">
      <c r="A412" s="1510" t="s">
        <v>914</v>
      </c>
      <c r="B412" s="1511">
        <v>591</v>
      </c>
      <c r="C412" s="1511">
        <v>553</v>
      </c>
      <c r="D412" s="1511">
        <v>38</v>
      </c>
    </row>
    <row r="413" spans="1:4">
      <c r="A413" s="1510" t="s">
        <v>915</v>
      </c>
      <c r="B413" s="1511">
        <v>1295</v>
      </c>
      <c r="C413" s="1511">
        <v>1015</v>
      </c>
      <c r="D413" s="1511">
        <v>280</v>
      </c>
    </row>
    <row r="414" spans="1:4">
      <c r="A414" s="1510" t="s">
        <v>916</v>
      </c>
      <c r="B414" s="1511">
        <v>310</v>
      </c>
      <c r="C414" s="1511">
        <v>196</v>
      </c>
      <c r="D414" s="1511">
        <v>114</v>
      </c>
    </row>
    <row r="415" spans="1:4">
      <c r="A415" s="1510" t="s">
        <v>917</v>
      </c>
      <c r="B415" s="1511">
        <v>1153</v>
      </c>
      <c r="C415" s="1511">
        <v>719</v>
      </c>
      <c r="D415" s="1511">
        <v>434</v>
      </c>
    </row>
    <row r="416" spans="1:4">
      <c r="A416" s="1510" t="s">
        <v>918</v>
      </c>
      <c r="B416" s="1511">
        <v>93</v>
      </c>
      <c r="C416" s="1511">
        <v>59</v>
      </c>
      <c r="D416" s="1511">
        <v>34</v>
      </c>
    </row>
    <row r="417" spans="1:5">
      <c r="A417" s="1510" t="s">
        <v>919</v>
      </c>
      <c r="B417" s="1511">
        <v>0</v>
      </c>
      <c r="C417" s="1511">
        <v>0</v>
      </c>
      <c r="D417" s="1511">
        <v>0</v>
      </c>
    </row>
    <row r="418" spans="1:5">
      <c r="A418" s="1527" t="s">
        <v>922</v>
      </c>
      <c r="B418" s="1515"/>
      <c r="C418" s="1515"/>
      <c r="E418" s="24"/>
    </row>
    <row r="419" spans="1:5">
      <c r="A419" s="1517" t="s">
        <v>929</v>
      </c>
      <c r="B419" s="1518"/>
      <c r="C419" s="1518"/>
      <c r="D419" s="1518"/>
    </row>
    <row r="421" spans="1:5">
      <c r="A421" s="1526" t="s">
        <v>942</v>
      </c>
      <c r="B421" s="1526"/>
      <c r="C421" s="1526"/>
      <c r="D421" s="1526"/>
      <c r="E421" s="31"/>
    </row>
    <row r="422" spans="1:5">
      <c r="A422" s="1333"/>
      <c r="B422" s="1506" t="s">
        <v>67</v>
      </c>
      <c r="C422" s="1506" t="s">
        <v>873</v>
      </c>
      <c r="D422" s="1506" t="s">
        <v>874</v>
      </c>
    </row>
    <row r="423" spans="1:5">
      <c r="A423" s="1508" t="s">
        <v>910</v>
      </c>
      <c r="B423" s="1509">
        <v>676547</v>
      </c>
      <c r="C423" s="1509">
        <v>592587</v>
      </c>
      <c r="D423" s="1509">
        <v>83960</v>
      </c>
    </row>
    <row r="424" spans="1:5">
      <c r="A424" s="1510" t="s">
        <v>911</v>
      </c>
      <c r="B424" s="1511">
        <v>172304</v>
      </c>
      <c r="C424" s="1511">
        <v>160027</v>
      </c>
      <c r="D424" s="1511">
        <v>12277</v>
      </c>
    </row>
    <row r="425" spans="1:5">
      <c r="A425" s="1510" t="s">
        <v>912</v>
      </c>
      <c r="B425" s="1511">
        <v>89388</v>
      </c>
      <c r="C425" s="1511">
        <v>81350</v>
      </c>
      <c r="D425" s="1511">
        <v>8038</v>
      </c>
    </row>
    <row r="426" spans="1:5">
      <c r="A426" s="1510" t="s">
        <v>913</v>
      </c>
      <c r="B426" s="1511">
        <v>78040</v>
      </c>
      <c r="C426" s="1511">
        <v>70804</v>
      </c>
      <c r="D426" s="1511">
        <v>7236</v>
      </c>
    </row>
    <row r="427" spans="1:5">
      <c r="A427" s="1510" t="s">
        <v>914</v>
      </c>
      <c r="B427" s="1511">
        <v>99528</v>
      </c>
      <c r="C427" s="1511">
        <v>90521</v>
      </c>
      <c r="D427" s="1511">
        <v>9007</v>
      </c>
    </row>
    <row r="428" spans="1:5">
      <c r="A428" s="1510" t="s">
        <v>915</v>
      </c>
      <c r="B428" s="1511">
        <v>107993</v>
      </c>
      <c r="C428" s="1511">
        <v>92482</v>
      </c>
      <c r="D428" s="1511">
        <v>15511</v>
      </c>
    </row>
    <row r="429" spans="1:5">
      <c r="A429" s="1510" t="s">
        <v>916</v>
      </c>
      <c r="B429" s="1511">
        <v>24469</v>
      </c>
      <c r="C429" s="1511">
        <v>18270</v>
      </c>
      <c r="D429" s="1511">
        <v>6199</v>
      </c>
    </row>
    <row r="430" spans="1:5">
      <c r="A430" s="1510" t="s">
        <v>917</v>
      </c>
      <c r="B430" s="1511">
        <v>90736</v>
      </c>
      <c r="C430" s="1511">
        <v>67693</v>
      </c>
      <c r="D430" s="1511">
        <v>23043</v>
      </c>
    </row>
    <row r="431" spans="1:5">
      <c r="A431" s="1510" t="s">
        <v>918</v>
      </c>
      <c r="B431" s="1511">
        <v>11636</v>
      </c>
      <c r="C431" s="1511">
        <v>9572</v>
      </c>
      <c r="D431" s="1511">
        <v>2064</v>
      </c>
    </row>
    <row r="432" spans="1:5">
      <c r="A432" s="1510" t="s">
        <v>919</v>
      </c>
      <c r="B432" s="1511">
        <v>2453</v>
      </c>
      <c r="C432" s="1511">
        <v>1868</v>
      </c>
      <c r="D432" s="1511">
        <v>585</v>
      </c>
    </row>
    <row r="433" spans="1:5" s="31" customFormat="1">
      <c r="A433" s="1512" t="s">
        <v>920</v>
      </c>
      <c r="B433" s="1509">
        <v>649342</v>
      </c>
      <c r="C433" s="1509">
        <v>575843</v>
      </c>
      <c r="D433" s="1509">
        <v>73499</v>
      </c>
      <c r="E433" s="311"/>
    </row>
    <row r="434" spans="1:5">
      <c r="A434" s="1510" t="s">
        <v>911</v>
      </c>
      <c r="B434" s="1511">
        <v>169020</v>
      </c>
      <c r="C434" s="1511">
        <v>157138</v>
      </c>
      <c r="D434" s="1511">
        <v>11882</v>
      </c>
    </row>
    <row r="435" spans="1:5">
      <c r="A435" s="1510" t="s">
        <v>912</v>
      </c>
      <c r="B435" s="1511">
        <v>86865</v>
      </c>
      <c r="C435" s="1511">
        <v>79229</v>
      </c>
      <c r="D435" s="1511">
        <v>7636</v>
      </c>
    </row>
    <row r="436" spans="1:5">
      <c r="A436" s="1510" t="s">
        <v>913</v>
      </c>
      <c r="B436" s="1511">
        <v>74771</v>
      </c>
      <c r="C436" s="1511">
        <v>68115</v>
      </c>
      <c r="D436" s="1511">
        <v>6656</v>
      </c>
    </row>
    <row r="437" spans="1:5">
      <c r="A437" s="1510" t="s">
        <v>914</v>
      </c>
      <c r="B437" s="1511">
        <v>95930</v>
      </c>
      <c r="C437" s="1511">
        <v>87904</v>
      </c>
      <c r="D437" s="1511">
        <v>8026</v>
      </c>
    </row>
    <row r="438" spans="1:5">
      <c r="A438" s="1510" t="s">
        <v>915</v>
      </c>
      <c r="B438" s="1511">
        <v>101013</v>
      </c>
      <c r="C438" s="1511">
        <v>88720</v>
      </c>
      <c r="D438" s="1511">
        <v>12293</v>
      </c>
    </row>
    <row r="439" spans="1:5">
      <c r="A439" s="1510" t="s">
        <v>916</v>
      </c>
      <c r="B439" s="1511">
        <v>23352</v>
      </c>
      <c r="C439" s="1511">
        <v>17891</v>
      </c>
      <c r="D439" s="1511">
        <v>5461</v>
      </c>
    </row>
    <row r="440" spans="1:5">
      <c r="A440" s="1510" t="s">
        <v>917</v>
      </c>
      <c r="B440" s="1511">
        <v>85096</v>
      </c>
      <c r="C440" s="1511">
        <v>65744</v>
      </c>
      <c r="D440" s="1511">
        <v>19352</v>
      </c>
    </row>
    <row r="441" spans="1:5">
      <c r="A441" s="1510" t="s">
        <v>918</v>
      </c>
      <c r="B441" s="1511">
        <v>11162</v>
      </c>
      <c r="C441" s="1511">
        <v>9375</v>
      </c>
      <c r="D441" s="1511">
        <v>1787</v>
      </c>
    </row>
    <row r="442" spans="1:5">
      <c r="A442" s="1510" t="s">
        <v>919</v>
      </c>
      <c r="B442" s="1511">
        <v>2133</v>
      </c>
      <c r="C442" s="1511">
        <v>1727</v>
      </c>
      <c r="D442" s="1511">
        <v>406</v>
      </c>
    </row>
    <row r="443" spans="1:5">
      <c r="A443" s="1508" t="s">
        <v>921</v>
      </c>
      <c r="B443" s="1509">
        <v>27205</v>
      </c>
      <c r="C443" s="1509">
        <v>16744</v>
      </c>
      <c r="D443" s="1509">
        <v>10461</v>
      </c>
    </row>
    <row r="444" spans="1:5">
      <c r="A444" s="1510" t="s">
        <v>911</v>
      </c>
      <c r="B444" s="1511">
        <v>3284</v>
      </c>
      <c r="C444" s="1511">
        <v>2889</v>
      </c>
      <c r="D444" s="1511">
        <v>395</v>
      </c>
    </row>
    <row r="445" spans="1:5">
      <c r="A445" s="1510" t="s">
        <v>912</v>
      </c>
      <c r="B445" s="1511">
        <v>2523</v>
      </c>
      <c r="C445" s="1511">
        <v>2121</v>
      </c>
      <c r="D445" s="1511">
        <v>402</v>
      </c>
    </row>
    <row r="446" spans="1:5">
      <c r="A446" s="1510" t="s">
        <v>913</v>
      </c>
      <c r="B446" s="1511">
        <v>3269</v>
      </c>
      <c r="C446" s="1511">
        <v>2689</v>
      </c>
      <c r="D446" s="1511">
        <v>580</v>
      </c>
    </row>
    <row r="447" spans="1:5">
      <c r="A447" s="1510" t="s">
        <v>914</v>
      </c>
      <c r="B447" s="1511">
        <v>3598</v>
      </c>
      <c r="C447" s="1511">
        <v>2617</v>
      </c>
      <c r="D447" s="1511">
        <v>981</v>
      </c>
    </row>
    <row r="448" spans="1:5">
      <c r="A448" s="1510" t="s">
        <v>915</v>
      </c>
      <c r="B448" s="1511">
        <v>6980</v>
      </c>
      <c r="C448" s="1511">
        <v>3762</v>
      </c>
      <c r="D448" s="1511">
        <v>3218</v>
      </c>
    </row>
    <row r="449" spans="1:5">
      <c r="A449" s="1510" t="s">
        <v>916</v>
      </c>
      <c r="B449" s="1511">
        <v>1117</v>
      </c>
      <c r="C449" s="1511">
        <v>379</v>
      </c>
      <c r="D449" s="1511">
        <v>738</v>
      </c>
    </row>
    <row r="450" spans="1:5">
      <c r="A450" s="1510" t="s">
        <v>917</v>
      </c>
      <c r="B450" s="1511">
        <v>5640</v>
      </c>
      <c r="C450" s="1511">
        <v>1949</v>
      </c>
      <c r="D450" s="1511">
        <v>3691</v>
      </c>
    </row>
    <row r="451" spans="1:5">
      <c r="A451" s="1510" t="s">
        <v>918</v>
      </c>
      <c r="B451" s="1511">
        <v>474</v>
      </c>
      <c r="C451" s="1511">
        <v>197</v>
      </c>
      <c r="D451" s="1511">
        <v>277</v>
      </c>
    </row>
    <row r="452" spans="1:5">
      <c r="A452" s="1510" t="s">
        <v>919</v>
      </c>
      <c r="B452" s="1511">
        <v>320</v>
      </c>
      <c r="C452" s="1511">
        <v>141</v>
      </c>
      <c r="D452" s="1511">
        <v>179</v>
      </c>
    </row>
    <row r="453" spans="1:5">
      <c r="A453" s="1527" t="s">
        <v>943</v>
      </c>
      <c r="B453" s="1515"/>
      <c r="C453" s="1515"/>
      <c r="E453" s="24"/>
    </row>
    <row r="454" spans="1:5">
      <c r="A454" s="1517" t="s">
        <v>944</v>
      </c>
      <c r="B454" s="1518"/>
      <c r="C454" s="1518"/>
      <c r="D454" s="1518"/>
    </row>
    <row r="456" spans="1:5">
      <c r="A456" s="1526" t="s">
        <v>945</v>
      </c>
      <c r="B456" s="1526"/>
      <c r="C456" s="1526"/>
      <c r="D456" s="1526"/>
      <c r="E456" s="31"/>
    </row>
    <row r="457" spans="1:5">
      <c r="A457" s="1333"/>
      <c r="B457" s="1506" t="s">
        <v>67</v>
      </c>
      <c r="C457" s="1506" t="s">
        <v>873</v>
      </c>
      <c r="D457" s="1506" t="s">
        <v>874</v>
      </c>
    </row>
    <row r="458" spans="1:5">
      <c r="A458" s="1508" t="s">
        <v>910</v>
      </c>
      <c r="B458" s="1509">
        <v>71651</v>
      </c>
      <c r="C458" s="1509">
        <v>58395</v>
      </c>
      <c r="D458" s="1509">
        <v>13256</v>
      </c>
    </row>
    <row r="459" spans="1:5">
      <c r="A459" s="1510" t="s">
        <v>911</v>
      </c>
      <c r="B459" s="1511">
        <v>4863</v>
      </c>
      <c r="C459" s="1511">
        <v>4536</v>
      </c>
      <c r="D459" s="1511">
        <v>327</v>
      </c>
    </row>
    <row r="460" spans="1:5">
      <c r="A460" s="1510" t="s">
        <v>912</v>
      </c>
      <c r="B460" s="1511">
        <v>5375</v>
      </c>
      <c r="C460" s="1511">
        <v>5037</v>
      </c>
      <c r="D460" s="1511">
        <v>338</v>
      </c>
    </row>
    <row r="461" spans="1:5">
      <c r="A461" s="1510" t="s">
        <v>913</v>
      </c>
      <c r="B461" s="1511">
        <v>10212</v>
      </c>
      <c r="C461" s="1511">
        <v>9620</v>
      </c>
      <c r="D461" s="1511">
        <v>592</v>
      </c>
    </row>
    <row r="462" spans="1:5">
      <c r="A462" s="1510" t="s">
        <v>914</v>
      </c>
      <c r="B462" s="1511">
        <v>13805</v>
      </c>
      <c r="C462" s="1511">
        <v>12362</v>
      </c>
      <c r="D462" s="1511">
        <v>1443</v>
      </c>
    </row>
    <row r="463" spans="1:5">
      <c r="A463" s="1510" t="s">
        <v>915</v>
      </c>
      <c r="B463" s="1511">
        <v>18267</v>
      </c>
      <c r="C463" s="1511">
        <v>14802</v>
      </c>
      <c r="D463" s="1511">
        <v>3465</v>
      </c>
    </row>
    <row r="464" spans="1:5">
      <c r="A464" s="1510" t="s">
        <v>916</v>
      </c>
      <c r="B464" s="1511">
        <v>2144</v>
      </c>
      <c r="C464" s="1511">
        <v>1466</v>
      </c>
      <c r="D464" s="1511">
        <v>678</v>
      </c>
    </row>
    <row r="465" spans="1:5">
      <c r="A465" s="1510" t="s">
        <v>917</v>
      </c>
      <c r="B465" s="1511">
        <v>14918</v>
      </c>
      <c r="C465" s="1511">
        <v>8997</v>
      </c>
      <c r="D465" s="1511">
        <v>5921</v>
      </c>
    </row>
    <row r="466" spans="1:5">
      <c r="A466" s="1510" t="s">
        <v>918</v>
      </c>
      <c r="B466" s="1511">
        <v>1416</v>
      </c>
      <c r="C466" s="1511">
        <v>1151</v>
      </c>
      <c r="D466" s="1511">
        <v>265</v>
      </c>
    </row>
    <row r="467" spans="1:5">
      <c r="A467" s="1510" t="s">
        <v>919</v>
      </c>
      <c r="B467" s="1511">
        <v>651</v>
      </c>
      <c r="C467" s="1511">
        <v>424</v>
      </c>
      <c r="D467" s="1511">
        <v>227</v>
      </c>
    </row>
    <row r="468" spans="1:5" s="31" customFormat="1">
      <c r="A468" s="1512" t="s">
        <v>920</v>
      </c>
      <c r="B468" s="1509">
        <v>60753</v>
      </c>
      <c r="C468" s="1509">
        <v>51018</v>
      </c>
      <c r="D468" s="1509">
        <v>9735</v>
      </c>
      <c r="E468" s="311"/>
    </row>
    <row r="469" spans="1:5">
      <c r="A469" s="1510" t="s">
        <v>911</v>
      </c>
      <c r="B469" s="1511">
        <v>3321</v>
      </c>
      <c r="C469" s="1511">
        <v>3154</v>
      </c>
      <c r="D469" s="1511">
        <v>167</v>
      </c>
    </row>
    <row r="470" spans="1:5">
      <c r="A470" s="1510" t="s">
        <v>912</v>
      </c>
      <c r="B470" s="1511">
        <v>4076</v>
      </c>
      <c r="C470" s="1511">
        <v>3925</v>
      </c>
      <c r="D470" s="1511">
        <v>151</v>
      </c>
    </row>
    <row r="471" spans="1:5">
      <c r="A471" s="1510" t="s">
        <v>913</v>
      </c>
      <c r="B471" s="1511">
        <v>8353</v>
      </c>
      <c r="C471" s="1511">
        <v>8067</v>
      </c>
      <c r="D471" s="1511">
        <v>286</v>
      </c>
    </row>
    <row r="472" spans="1:5">
      <c r="A472" s="1510" t="s">
        <v>914</v>
      </c>
      <c r="B472" s="1511">
        <v>11989</v>
      </c>
      <c r="C472" s="1511">
        <v>11039</v>
      </c>
      <c r="D472" s="1511">
        <v>950</v>
      </c>
    </row>
    <row r="473" spans="1:5">
      <c r="A473" s="1510" t="s">
        <v>915</v>
      </c>
      <c r="B473" s="1511">
        <v>15916</v>
      </c>
      <c r="C473" s="1511">
        <v>13496</v>
      </c>
      <c r="D473" s="1511">
        <v>2420</v>
      </c>
    </row>
    <row r="474" spans="1:5">
      <c r="A474" s="1510" t="s">
        <v>916</v>
      </c>
      <c r="B474" s="1511">
        <v>1939</v>
      </c>
      <c r="C474" s="1511">
        <v>1378</v>
      </c>
      <c r="D474" s="1511">
        <v>561</v>
      </c>
    </row>
    <row r="475" spans="1:5">
      <c r="A475" s="1510" t="s">
        <v>917</v>
      </c>
      <c r="B475" s="1511">
        <v>13347</v>
      </c>
      <c r="C475" s="1511">
        <v>8511</v>
      </c>
      <c r="D475" s="1511">
        <v>4836</v>
      </c>
    </row>
    <row r="476" spans="1:5">
      <c r="A476" s="1510" t="s">
        <v>918</v>
      </c>
      <c r="B476" s="1511">
        <v>1332</v>
      </c>
      <c r="C476" s="1511">
        <v>1089</v>
      </c>
      <c r="D476" s="1511">
        <v>243</v>
      </c>
    </row>
    <row r="477" spans="1:5">
      <c r="A477" s="1510" t="s">
        <v>919</v>
      </c>
      <c r="B477" s="1511">
        <v>480</v>
      </c>
      <c r="C477" s="1511">
        <v>359</v>
      </c>
      <c r="D477" s="1511">
        <v>121</v>
      </c>
    </row>
    <row r="478" spans="1:5">
      <c r="A478" s="1508" t="s">
        <v>921</v>
      </c>
      <c r="B478" s="1509">
        <v>10898</v>
      </c>
      <c r="C478" s="1509">
        <v>7377</v>
      </c>
      <c r="D478" s="1509">
        <v>3521</v>
      </c>
    </row>
    <row r="479" spans="1:5">
      <c r="A479" s="1510" t="s">
        <v>911</v>
      </c>
      <c r="B479" s="1511">
        <v>1542</v>
      </c>
      <c r="C479" s="1511">
        <v>1382</v>
      </c>
      <c r="D479" s="1511">
        <v>160</v>
      </c>
    </row>
    <row r="480" spans="1:5">
      <c r="A480" s="1510" t="s">
        <v>912</v>
      </c>
      <c r="B480" s="1511">
        <v>1299</v>
      </c>
      <c r="C480" s="1511">
        <v>1112</v>
      </c>
      <c r="D480" s="1511">
        <v>187</v>
      </c>
    </row>
    <row r="481" spans="1:5">
      <c r="A481" s="1510" t="s">
        <v>913</v>
      </c>
      <c r="B481" s="1511">
        <v>1859</v>
      </c>
      <c r="C481" s="1511">
        <v>1553</v>
      </c>
      <c r="D481" s="1511">
        <v>306</v>
      </c>
    </row>
    <row r="482" spans="1:5">
      <c r="A482" s="1510" t="s">
        <v>914</v>
      </c>
      <c r="B482" s="1511">
        <v>1816</v>
      </c>
      <c r="C482" s="1511">
        <v>1323</v>
      </c>
      <c r="D482" s="1511">
        <v>493</v>
      </c>
    </row>
    <row r="483" spans="1:5">
      <c r="A483" s="1510" t="s">
        <v>915</v>
      </c>
      <c r="B483" s="1511">
        <v>2351</v>
      </c>
      <c r="C483" s="1511">
        <v>1306</v>
      </c>
      <c r="D483" s="1511">
        <v>1045</v>
      </c>
    </row>
    <row r="484" spans="1:5">
      <c r="A484" s="1510" t="s">
        <v>916</v>
      </c>
      <c r="B484" s="1511">
        <v>205</v>
      </c>
      <c r="C484" s="1511">
        <v>88</v>
      </c>
      <c r="D484" s="1511">
        <v>117</v>
      </c>
    </row>
    <row r="485" spans="1:5">
      <c r="A485" s="1510" t="s">
        <v>917</v>
      </c>
      <c r="B485" s="1511">
        <v>1571</v>
      </c>
      <c r="C485" s="1511">
        <v>486</v>
      </c>
      <c r="D485" s="1511">
        <v>1085</v>
      </c>
    </row>
    <row r="486" spans="1:5">
      <c r="A486" s="1510" t="s">
        <v>918</v>
      </c>
      <c r="B486" s="1511">
        <v>84</v>
      </c>
      <c r="C486" s="1511">
        <v>62</v>
      </c>
      <c r="D486" s="1511">
        <v>22</v>
      </c>
    </row>
    <row r="487" spans="1:5">
      <c r="A487" s="1510" t="s">
        <v>919</v>
      </c>
      <c r="B487" s="1511">
        <v>171</v>
      </c>
      <c r="C487" s="1511">
        <v>65</v>
      </c>
      <c r="D487" s="1511">
        <v>106</v>
      </c>
    </row>
    <row r="488" spans="1:5">
      <c r="A488" s="1527" t="s">
        <v>943</v>
      </c>
      <c r="B488" s="1515"/>
      <c r="C488" s="1515"/>
      <c r="E488" s="24"/>
    </row>
    <row r="489" spans="1:5">
      <c r="A489" s="1517" t="s">
        <v>936</v>
      </c>
      <c r="B489" s="1517"/>
      <c r="C489" s="1517"/>
      <c r="D489" s="1517"/>
    </row>
    <row r="491" spans="1:5">
      <c r="A491" s="1526" t="s">
        <v>946</v>
      </c>
      <c r="B491" s="1526"/>
      <c r="C491" s="1526"/>
      <c r="D491" s="1526"/>
      <c r="E491" s="31"/>
    </row>
    <row r="492" spans="1:5">
      <c r="A492" s="1333"/>
      <c r="B492" s="1506" t="s">
        <v>67</v>
      </c>
      <c r="C492" s="1506" t="s">
        <v>873</v>
      </c>
      <c r="D492" s="1506" t="s">
        <v>874</v>
      </c>
    </row>
    <row r="493" spans="1:5">
      <c r="A493" s="1508" t="s">
        <v>910</v>
      </c>
      <c r="B493" s="1509">
        <v>604896</v>
      </c>
      <c r="C493" s="1509">
        <v>534192</v>
      </c>
      <c r="D493" s="1509">
        <v>70704</v>
      </c>
    </row>
    <row r="494" spans="1:5">
      <c r="A494" s="1510" t="s">
        <v>911</v>
      </c>
      <c r="B494" s="1511">
        <v>167441</v>
      </c>
      <c r="C494" s="1511">
        <v>155491</v>
      </c>
      <c r="D494" s="1511">
        <v>11950</v>
      </c>
    </row>
    <row r="495" spans="1:5">
      <c r="A495" s="1510" t="s">
        <v>912</v>
      </c>
      <c r="B495" s="1511">
        <v>84013</v>
      </c>
      <c r="C495" s="1511">
        <v>76313</v>
      </c>
      <c r="D495" s="1511">
        <v>7700</v>
      </c>
    </row>
    <row r="496" spans="1:5">
      <c r="A496" s="1510" t="s">
        <v>913</v>
      </c>
      <c r="B496" s="1511">
        <v>67828</v>
      </c>
      <c r="C496" s="1511">
        <v>61184</v>
      </c>
      <c r="D496" s="1511">
        <v>6644</v>
      </c>
    </row>
    <row r="497" spans="1:5">
      <c r="A497" s="1510" t="s">
        <v>914</v>
      </c>
      <c r="B497" s="1511">
        <v>85723</v>
      </c>
      <c r="C497" s="1511">
        <v>78159</v>
      </c>
      <c r="D497" s="1511">
        <v>7564</v>
      </c>
    </row>
    <row r="498" spans="1:5">
      <c r="A498" s="1510" t="s">
        <v>915</v>
      </c>
      <c r="B498" s="1511">
        <v>89726</v>
      </c>
      <c r="C498" s="1511">
        <v>77680</v>
      </c>
      <c r="D498" s="1511">
        <v>12046</v>
      </c>
    </row>
    <row r="499" spans="1:5">
      <c r="A499" s="1510" t="s">
        <v>916</v>
      </c>
      <c r="B499" s="1511">
        <v>22325</v>
      </c>
      <c r="C499" s="1511">
        <v>16804</v>
      </c>
      <c r="D499" s="1511">
        <v>5521</v>
      </c>
    </row>
    <row r="500" spans="1:5">
      <c r="A500" s="1510" t="s">
        <v>917</v>
      </c>
      <c r="B500" s="1511">
        <v>75818</v>
      </c>
      <c r="C500" s="1511">
        <v>58696</v>
      </c>
      <c r="D500" s="1511">
        <v>17122</v>
      </c>
    </row>
    <row r="501" spans="1:5">
      <c r="A501" s="1510" t="s">
        <v>918</v>
      </c>
      <c r="B501" s="1511">
        <v>10220</v>
      </c>
      <c r="C501" s="1511">
        <v>8421</v>
      </c>
      <c r="D501" s="1511">
        <v>1799</v>
      </c>
    </row>
    <row r="502" spans="1:5">
      <c r="A502" s="1510" t="s">
        <v>919</v>
      </c>
      <c r="B502" s="1511">
        <v>1802</v>
      </c>
      <c r="C502" s="1511">
        <v>1444</v>
      </c>
      <c r="D502" s="1511">
        <v>358</v>
      </c>
    </row>
    <row r="503" spans="1:5" s="31" customFormat="1">
      <c r="A503" s="1512" t="s">
        <v>920</v>
      </c>
      <c r="B503" s="1509">
        <v>588589</v>
      </c>
      <c r="C503" s="1509">
        <v>524825</v>
      </c>
      <c r="D503" s="1509">
        <v>63764</v>
      </c>
      <c r="E503" s="311"/>
    </row>
    <row r="504" spans="1:5">
      <c r="A504" s="1510" t="s">
        <v>911</v>
      </c>
      <c r="B504" s="1511">
        <v>165699</v>
      </c>
      <c r="C504" s="1511">
        <v>153984</v>
      </c>
      <c r="D504" s="1511">
        <v>11715</v>
      </c>
    </row>
    <row r="505" spans="1:5">
      <c r="A505" s="1510" t="s">
        <v>912</v>
      </c>
      <c r="B505" s="1511">
        <v>82789</v>
      </c>
      <c r="C505" s="1511">
        <v>75304</v>
      </c>
      <c r="D505" s="1511">
        <v>7485</v>
      </c>
    </row>
    <row r="506" spans="1:5">
      <c r="A506" s="1510" t="s">
        <v>913</v>
      </c>
      <c r="B506" s="1511">
        <v>66418</v>
      </c>
      <c r="C506" s="1511">
        <v>60048</v>
      </c>
      <c r="D506" s="1511">
        <v>6370</v>
      </c>
    </row>
    <row r="507" spans="1:5">
      <c r="A507" s="1510" t="s">
        <v>914</v>
      </c>
      <c r="B507" s="1511">
        <v>83941</v>
      </c>
      <c r="C507" s="1511">
        <v>76865</v>
      </c>
      <c r="D507" s="1511">
        <v>7076</v>
      </c>
    </row>
    <row r="508" spans="1:5">
      <c r="A508" s="1510" t="s">
        <v>915</v>
      </c>
      <c r="B508" s="1511">
        <v>85097</v>
      </c>
      <c r="C508" s="1511">
        <v>75224</v>
      </c>
      <c r="D508" s="1511">
        <v>9873</v>
      </c>
    </row>
    <row r="509" spans="1:5">
      <c r="A509" s="1510" t="s">
        <v>916</v>
      </c>
      <c r="B509" s="1511">
        <v>21413</v>
      </c>
      <c r="C509" s="1511">
        <v>16513</v>
      </c>
      <c r="D509" s="1511">
        <v>4900</v>
      </c>
    </row>
    <row r="510" spans="1:5">
      <c r="A510" s="1510" t="s">
        <v>917</v>
      </c>
      <c r="B510" s="1511">
        <v>71749</v>
      </c>
      <c r="C510" s="1511">
        <v>57233</v>
      </c>
      <c r="D510" s="1511">
        <v>14516</v>
      </c>
    </row>
    <row r="511" spans="1:5">
      <c r="A511" s="1510" t="s">
        <v>918</v>
      </c>
      <c r="B511" s="1511">
        <v>9830</v>
      </c>
      <c r="C511" s="1511">
        <v>8286</v>
      </c>
      <c r="D511" s="1511">
        <v>1544</v>
      </c>
    </row>
    <row r="512" spans="1:5">
      <c r="A512" s="1510" t="s">
        <v>919</v>
      </c>
      <c r="B512" s="1511">
        <v>1653</v>
      </c>
      <c r="C512" s="1511">
        <v>1368</v>
      </c>
      <c r="D512" s="1511">
        <v>285</v>
      </c>
    </row>
    <row r="513" spans="1:5">
      <c r="A513" s="1508" t="s">
        <v>921</v>
      </c>
      <c r="B513" s="1509">
        <v>16307</v>
      </c>
      <c r="C513" s="1509">
        <v>9367</v>
      </c>
      <c r="D513" s="1509">
        <v>6940</v>
      </c>
    </row>
    <row r="514" spans="1:5">
      <c r="A514" s="1510" t="s">
        <v>911</v>
      </c>
      <c r="B514" s="1511">
        <v>1742</v>
      </c>
      <c r="C514" s="1511">
        <v>1507</v>
      </c>
      <c r="D514" s="1511">
        <v>235</v>
      </c>
    </row>
    <row r="515" spans="1:5">
      <c r="A515" s="1510" t="s">
        <v>912</v>
      </c>
      <c r="B515" s="1511">
        <v>1224</v>
      </c>
      <c r="C515" s="1511">
        <v>1009</v>
      </c>
      <c r="D515" s="1511">
        <v>215</v>
      </c>
    </row>
    <row r="516" spans="1:5">
      <c r="A516" s="1510" t="s">
        <v>913</v>
      </c>
      <c r="B516" s="1511">
        <v>1410</v>
      </c>
      <c r="C516" s="1511">
        <v>1136</v>
      </c>
      <c r="D516" s="1511">
        <v>274</v>
      </c>
    </row>
    <row r="517" spans="1:5">
      <c r="A517" s="1510" t="s">
        <v>914</v>
      </c>
      <c r="B517" s="1511">
        <v>1782</v>
      </c>
      <c r="C517" s="1511">
        <v>1294</v>
      </c>
      <c r="D517" s="1511">
        <v>488</v>
      </c>
    </row>
    <row r="518" spans="1:5">
      <c r="A518" s="1510" t="s">
        <v>915</v>
      </c>
      <c r="B518" s="1511">
        <v>4629</v>
      </c>
      <c r="C518" s="1511">
        <v>2456</v>
      </c>
      <c r="D518" s="1511">
        <v>2173</v>
      </c>
    </row>
    <row r="519" spans="1:5">
      <c r="A519" s="1510" t="s">
        <v>916</v>
      </c>
      <c r="B519" s="1511">
        <v>912</v>
      </c>
      <c r="C519" s="1511">
        <v>291</v>
      </c>
      <c r="D519" s="1511">
        <v>621</v>
      </c>
    </row>
    <row r="520" spans="1:5">
      <c r="A520" s="1510" t="s">
        <v>917</v>
      </c>
      <c r="B520" s="1511">
        <v>4069</v>
      </c>
      <c r="C520" s="1511">
        <v>1463</v>
      </c>
      <c r="D520" s="1511">
        <v>2606</v>
      </c>
    </row>
    <row r="521" spans="1:5">
      <c r="A521" s="1510" t="s">
        <v>918</v>
      </c>
      <c r="B521" s="1511">
        <v>390</v>
      </c>
      <c r="C521" s="1511">
        <v>135</v>
      </c>
      <c r="D521" s="1511">
        <v>255</v>
      </c>
    </row>
    <row r="522" spans="1:5">
      <c r="A522" s="1510" t="s">
        <v>919</v>
      </c>
      <c r="B522" s="1511">
        <v>149</v>
      </c>
      <c r="C522" s="1511">
        <v>76</v>
      </c>
      <c r="D522" s="1511">
        <v>73</v>
      </c>
    </row>
    <row r="523" spans="1:5">
      <c r="A523" s="1527" t="s">
        <v>943</v>
      </c>
      <c r="B523" s="1515"/>
      <c r="C523" s="1515"/>
      <c r="E523" s="24"/>
    </row>
    <row r="524" spans="1:5">
      <c r="A524" s="1517" t="s">
        <v>936</v>
      </c>
      <c r="B524" s="1517"/>
      <c r="C524" s="1517"/>
      <c r="D524" s="1517"/>
    </row>
    <row r="526" spans="1:5">
      <c r="A526" s="1526" t="s">
        <v>947</v>
      </c>
      <c r="B526" s="1526"/>
      <c r="C526" s="1526"/>
      <c r="D526" s="1526"/>
      <c r="E526" s="31"/>
    </row>
    <row r="527" spans="1:5">
      <c r="A527" s="1333"/>
      <c r="B527" s="1506" t="s">
        <v>67</v>
      </c>
      <c r="C527" s="1506" t="s">
        <v>873</v>
      </c>
      <c r="D527" s="1506" t="s">
        <v>874</v>
      </c>
    </row>
    <row r="528" spans="1:5">
      <c r="A528" s="1508" t="s">
        <v>910</v>
      </c>
      <c r="B528" s="1509">
        <v>815311</v>
      </c>
      <c r="C528" s="1509">
        <v>691889</v>
      </c>
      <c r="D528" s="1509">
        <v>123422</v>
      </c>
    </row>
    <row r="529" spans="1:5">
      <c r="A529" s="1510" t="s">
        <v>911</v>
      </c>
      <c r="B529" s="1511">
        <v>121088</v>
      </c>
      <c r="C529" s="1511">
        <v>109512</v>
      </c>
      <c r="D529" s="1511">
        <v>11576</v>
      </c>
    </row>
    <row r="530" spans="1:5">
      <c r="A530" s="1510" t="s">
        <v>912</v>
      </c>
      <c r="B530" s="1511">
        <v>145778</v>
      </c>
      <c r="C530" s="1511">
        <v>123446</v>
      </c>
      <c r="D530" s="1511">
        <v>22332</v>
      </c>
    </row>
    <row r="531" spans="1:5">
      <c r="A531" s="1510" t="s">
        <v>913</v>
      </c>
      <c r="B531" s="1511">
        <v>96951</v>
      </c>
      <c r="C531" s="1511">
        <v>86368</v>
      </c>
      <c r="D531" s="1511">
        <v>10583</v>
      </c>
    </row>
    <row r="532" spans="1:5">
      <c r="A532" s="1510" t="s">
        <v>914</v>
      </c>
      <c r="B532" s="1511">
        <v>114889</v>
      </c>
      <c r="C532" s="1511">
        <v>103636</v>
      </c>
      <c r="D532" s="1511">
        <v>11253</v>
      </c>
    </row>
    <row r="533" spans="1:5">
      <c r="A533" s="1510" t="s">
        <v>915</v>
      </c>
      <c r="B533" s="1511">
        <v>164076</v>
      </c>
      <c r="C533" s="1511">
        <v>139086</v>
      </c>
      <c r="D533" s="1511">
        <v>24990</v>
      </c>
    </row>
    <row r="534" spans="1:5">
      <c r="A534" s="1510" t="s">
        <v>916</v>
      </c>
      <c r="B534" s="1511">
        <v>40881</v>
      </c>
      <c r="C534" s="1511">
        <v>30566</v>
      </c>
      <c r="D534" s="1511">
        <v>10315</v>
      </c>
    </row>
    <row r="535" spans="1:5">
      <c r="A535" s="1510" t="s">
        <v>917</v>
      </c>
      <c r="B535" s="1511">
        <v>112900</v>
      </c>
      <c r="C535" s="1511">
        <v>84481</v>
      </c>
      <c r="D535" s="1511">
        <v>28419</v>
      </c>
    </row>
    <row r="536" spans="1:5">
      <c r="A536" s="1510" t="s">
        <v>918</v>
      </c>
      <c r="B536" s="1511">
        <v>17775</v>
      </c>
      <c r="C536" s="1511">
        <v>14080</v>
      </c>
      <c r="D536" s="1511">
        <v>3695</v>
      </c>
    </row>
    <row r="537" spans="1:5">
      <c r="A537" s="1510" t="s">
        <v>919</v>
      </c>
      <c r="B537" s="1511">
        <v>973</v>
      </c>
      <c r="C537" s="1511">
        <v>714</v>
      </c>
      <c r="D537" s="1511">
        <v>259</v>
      </c>
    </row>
    <row r="538" spans="1:5" s="31" customFormat="1">
      <c r="A538" s="1512" t="s">
        <v>920</v>
      </c>
      <c r="B538" s="1509">
        <v>786738</v>
      </c>
      <c r="C538" s="1509">
        <v>677950</v>
      </c>
      <c r="D538" s="1509">
        <v>108788</v>
      </c>
      <c r="E538" s="311"/>
    </row>
    <row r="539" spans="1:5">
      <c r="A539" s="1510" t="s">
        <v>911</v>
      </c>
      <c r="B539" s="1511">
        <v>118697</v>
      </c>
      <c r="C539" s="1511">
        <v>108490</v>
      </c>
      <c r="D539" s="1511">
        <v>10207</v>
      </c>
    </row>
    <row r="540" spans="1:5">
      <c r="A540" s="1510" t="s">
        <v>912</v>
      </c>
      <c r="B540" s="1511">
        <v>143144</v>
      </c>
      <c r="C540" s="1511">
        <v>122223</v>
      </c>
      <c r="D540" s="1511">
        <v>20921</v>
      </c>
    </row>
    <row r="541" spans="1:5">
      <c r="A541" s="1510" t="s">
        <v>913</v>
      </c>
      <c r="B541" s="1511">
        <v>94408</v>
      </c>
      <c r="C541" s="1511">
        <v>84970</v>
      </c>
      <c r="D541" s="1511">
        <v>9438</v>
      </c>
    </row>
    <row r="542" spans="1:5">
      <c r="A542" s="1510" t="s">
        <v>914</v>
      </c>
      <c r="B542" s="1511">
        <v>110904</v>
      </c>
      <c r="C542" s="1511">
        <v>101486</v>
      </c>
      <c r="D542" s="1511">
        <v>9418</v>
      </c>
    </row>
    <row r="543" spans="1:5">
      <c r="A543" s="1510" t="s">
        <v>915</v>
      </c>
      <c r="B543" s="1511">
        <v>155618</v>
      </c>
      <c r="C543" s="1511">
        <v>135044</v>
      </c>
      <c r="D543" s="1511">
        <v>20574</v>
      </c>
    </row>
    <row r="544" spans="1:5">
      <c r="A544" s="1510" t="s">
        <v>916</v>
      </c>
      <c r="B544" s="1511">
        <v>39116</v>
      </c>
      <c r="C544" s="1511">
        <v>29745</v>
      </c>
      <c r="D544" s="1511">
        <v>9371</v>
      </c>
    </row>
    <row r="545" spans="1:5">
      <c r="A545" s="1510" t="s">
        <v>917</v>
      </c>
      <c r="B545" s="1511">
        <v>106768</v>
      </c>
      <c r="C545" s="1511">
        <v>81568</v>
      </c>
      <c r="D545" s="1511">
        <v>25200</v>
      </c>
    </row>
    <row r="546" spans="1:5">
      <c r="A546" s="1510" t="s">
        <v>918</v>
      </c>
      <c r="B546" s="1511">
        <v>17110</v>
      </c>
      <c r="C546" s="1511">
        <v>13710</v>
      </c>
      <c r="D546" s="1511">
        <v>3400</v>
      </c>
    </row>
    <row r="547" spans="1:5">
      <c r="A547" s="1510" t="s">
        <v>919</v>
      </c>
      <c r="B547" s="1511">
        <v>973</v>
      </c>
      <c r="C547" s="1511">
        <v>714</v>
      </c>
      <c r="D547" s="1511">
        <v>259</v>
      </c>
    </row>
    <row r="548" spans="1:5">
      <c r="A548" s="1508" t="s">
        <v>921</v>
      </c>
      <c r="B548" s="1509">
        <v>28573</v>
      </c>
      <c r="C548" s="1509">
        <v>13939</v>
      </c>
      <c r="D548" s="1509">
        <v>14634</v>
      </c>
    </row>
    <row r="549" spans="1:5">
      <c r="A549" s="1510" t="s">
        <v>911</v>
      </c>
      <c r="B549" s="1511">
        <v>2391</v>
      </c>
      <c r="C549" s="1511">
        <v>1022</v>
      </c>
      <c r="D549" s="1511">
        <v>1369</v>
      </c>
    </row>
    <row r="550" spans="1:5">
      <c r="A550" s="1510" t="s">
        <v>912</v>
      </c>
      <c r="B550" s="1511">
        <v>2634</v>
      </c>
      <c r="C550" s="1511">
        <v>1223</v>
      </c>
      <c r="D550" s="1511">
        <v>1411</v>
      </c>
    </row>
    <row r="551" spans="1:5">
      <c r="A551" s="1510" t="s">
        <v>913</v>
      </c>
      <c r="B551" s="1511">
        <v>2543</v>
      </c>
      <c r="C551" s="1511">
        <v>1398</v>
      </c>
      <c r="D551" s="1511">
        <v>1145</v>
      </c>
    </row>
    <row r="552" spans="1:5">
      <c r="A552" s="1510" t="s">
        <v>914</v>
      </c>
      <c r="B552" s="1511">
        <v>3985</v>
      </c>
      <c r="C552" s="1511">
        <v>2150</v>
      </c>
      <c r="D552" s="1511">
        <v>1835</v>
      </c>
    </row>
    <row r="553" spans="1:5">
      <c r="A553" s="1510" t="s">
        <v>915</v>
      </c>
      <c r="B553" s="1511">
        <v>8458</v>
      </c>
      <c r="C553" s="1511">
        <v>4042</v>
      </c>
      <c r="D553" s="1511">
        <v>4416</v>
      </c>
    </row>
    <row r="554" spans="1:5">
      <c r="A554" s="1510" t="s">
        <v>916</v>
      </c>
      <c r="B554" s="1511">
        <v>1765</v>
      </c>
      <c r="C554" s="1511">
        <v>821</v>
      </c>
      <c r="D554" s="1511">
        <v>944</v>
      </c>
    </row>
    <row r="555" spans="1:5">
      <c r="A555" s="1510" t="s">
        <v>917</v>
      </c>
      <c r="B555" s="1511">
        <v>6132</v>
      </c>
      <c r="C555" s="1511">
        <v>2913</v>
      </c>
      <c r="D555" s="1511">
        <v>3219</v>
      </c>
    </row>
    <row r="556" spans="1:5">
      <c r="A556" s="1510" t="s">
        <v>918</v>
      </c>
      <c r="B556" s="1511">
        <v>665</v>
      </c>
      <c r="C556" s="1511">
        <v>370</v>
      </c>
      <c r="D556" s="1511">
        <v>295</v>
      </c>
    </row>
    <row r="557" spans="1:5">
      <c r="A557" s="1510" t="s">
        <v>919</v>
      </c>
      <c r="B557" s="1511">
        <v>0</v>
      </c>
      <c r="C557" s="1511">
        <v>0</v>
      </c>
      <c r="D557" s="1511">
        <v>0</v>
      </c>
    </row>
    <row r="558" spans="1:5">
      <c r="A558" s="1527" t="s">
        <v>943</v>
      </c>
      <c r="B558" s="1515"/>
      <c r="C558" s="1515"/>
      <c r="E558" s="24"/>
    </row>
    <row r="559" spans="1:5">
      <c r="A559" s="1517" t="s">
        <v>948</v>
      </c>
      <c r="B559" s="1518"/>
      <c r="C559" s="1518"/>
      <c r="D559" s="1518"/>
    </row>
    <row r="561" spans="1:5">
      <c r="A561" s="1526" t="s">
        <v>949</v>
      </c>
      <c r="B561" s="1526"/>
      <c r="C561" s="1526"/>
      <c r="D561" s="1526"/>
      <c r="E561" s="31"/>
    </row>
    <row r="562" spans="1:5">
      <c r="A562" s="1333"/>
      <c r="B562" s="1506" t="s">
        <v>67</v>
      </c>
      <c r="C562" s="1506" t="s">
        <v>873</v>
      </c>
      <c r="D562" s="1506" t="s">
        <v>874</v>
      </c>
    </row>
    <row r="563" spans="1:5">
      <c r="A563" s="1508" t="s">
        <v>910</v>
      </c>
      <c r="B563" s="1509">
        <v>85838</v>
      </c>
      <c r="C563" s="1509">
        <v>68551</v>
      </c>
      <c r="D563" s="1509">
        <v>17287</v>
      </c>
    </row>
    <row r="564" spans="1:5">
      <c r="A564" s="1510" t="s">
        <v>911</v>
      </c>
      <c r="B564" s="1511">
        <v>2539</v>
      </c>
      <c r="C564" s="1511">
        <v>2372</v>
      </c>
      <c r="D564" s="1511">
        <v>167</v>
      </c>
    </row>
    <row r="565" spans="1:5">
      <c r="A565" s="1510" t="s">
        <v>912</v>
      </c>
      <c r="B565" s="1511">
        <v>3751</v>
      </c>
      <c r="C565" s="1511">
        <v>3553</v>
      </c>
      <c r="D565" s="1511">
        <v>198</v>
      </c>
    </row>
    <row r="566" spans="1:5">
      <c r="A566" s="1510" t="s">
        <v>913</v>
      </c>
      <c r="B566" s="1511">
        <v>6168</v>
      </c>
      <c r="C566" s="1511">
        <v>5889</v>
      </c>
      <c r="D566" s="1511">
        <v>279</v>
      </c>
    </row>
    <row r="567" spans="1:5">
      <c r="A567" s="1510" t="s">
        <v>914</v>
      </c>
      <c r="B567" s="1511">
        <v>14438</v>
      </c>
      <c r="C567" s="1511">
        <v>13550</v>
      </c>
      <c r="D567" s="1511">
        <v>888</v>
      </c>
    </row>
    <row r="568" spans="1:5">
      <c r="A568" s="1510" t="s">
        <v>915</v>
      </c>
      <c r="B568" s="1511">
        <v>30821</v>
      </c>
      <c r="C568" s="1511">
        <v>25828</v>
      </c>
      <c r="D568" s="1511">
        <v>4993</v>
      </c>
    </row>
    <row r="569" spans="1:5">
      <c r="A569" s="1510" t="s">
        <v>916</v>
      </c>
      <c r="B569" s="1511">
        <v>5913</v>
      </c>
      <c r="C569" s="1511">
        <v>4047</v>
      </c>
      <c r="D569" s="1511">
        <v>1866</v>
      </c>
    </row>
    <row r="570" spans="1:5">
      <c r="A570" s="1510" t="s">
        <v>917</v>
      </c>
      <c r="B570" s="1511">
        <v>19557</v>
      </c>
      <c r="C570" s="1511">
        <v>11293</v>
      </c>
      <c r="D570" s="1511">
        <v>8264</v>
      </c>
    </row>
    <row r="571" spans="1:5">
      <c r="A571" s="1510" t="s">
        <v>918</v>
      </c>
      <c r="B571" s="1511">
        <v>2612</v>
      </c>
      <c r="C571" s="1511">
        <v>1995</v>
      </c>
      <c r="D571" s="1511">
        <v>617</v>
      </c>
    </row>
    <row r="572" spans="1:5">
      <c r="A572" s="1510" t="s">
        <v>919</v>
      </c>
      <c r="B572" s="1511">
        <v>39</v>
      </c>
      <c r="C572" s="1511">
        <v>24</v>
      </c>
      <c r="D572" s="1511">
        <v>15</v>
      </c>
    </row>
    <row r="573" spans="1:5" s="31" customFormat="1">
      <c r="A573" s="1512" t="s">
        <v>920</v>
      </c>
      <c r="B573" s="1509">
        <v>75518</v>
      </c>
      <c r="C573" s="1509">
        <v>60911</v>
      </c>
      <c r="D573" s="1509">
        <v>14607</v>
      </c>
      <c r="E573" s="311"/>
    </row>
    <row r="574" spans="1:5">
      <c r="A574" s="1510" t="s">
        <v>911</v>
      </c>
      <c r="B574" s="1511">
        <v>1632</v>
      </c>
      <c r="C574" s="1511">
        <v>1494</v>
      </c>
      <c r="D574" s="1511">
        <v>138</v>
      </c>
    </row>
    <row r="575" spans="1:5">
      <c r="A575" s="1510" t="s">
        <v>912</v>
      </c>
      <c r="B575" s="1511">
        <v>2670</v>
      </c>
      <c r="C575" s="1511">
        <v>2489</v>
      </c>
      <c r="D575" s="1511">
        <v>181</v>
      </c>
    </row>
    <row r="576" spans="1:5">
      <c r="A576" s="1510" t="s">
        <v>913</v>
      </c>
      <c r="B576" s="1511">
        <v>4871</v>
      </c>
      <c r="C576" s="1511">
        <v>4654</v>
      </c>
      <c r="D576" s="1511">
        <v>217</v>
      </c>
    </row>
    <row r="577" spans="1:4">
      <c r="A577" s="1510" t="s">
        <v>914</v>
      </c>
      <c r="B577" s="1511">
        <v>12538</v>
      </c>
      <c r="C577" s="1511">
        <v>11813</v>
      </c>
      <c r="D577" s="1511">
        <v>725</v>
      </c>
    </row>
    <row r="578" spans="1:4">
      <c r="A578" s="1510" t="s">
        <v>915</v>
      </c>
      <c r="B578" s="1511">
        <v>28023</v>
      </c>
      <c r="C578" s="1511">
        <v>23912</v>
      </c>
      <c r="D578" s="1511">
        <v>4111</v>
      </c>
    </row>
    <row r="579" spans="1:4">
      <c r="A579" s="1510" t="s">
        <v>916</v>
      </c>
      <c r="B579" s="1511">
        <v>5406</v>
      </c>
      <c r="C579" s="1511">
        <v>3865</v>
      </c>
      <c r="D579" s="1511">
        <v>1541</v>
      </c>
    </row>
    <row r="580" spans="1:4">
      <c r="A580" s="1510" t="s">
        <v>917</v>
      </c>
      <c r="B580" s="1511">
        <v>17874</v>
      </c>
      <c r="C580" s="1511">
        <v>10770</v>
      </c>
      <c r="D580" s="1511">
        <v>7104</v>
      </c>
    </row>
    <row r="581" spans="1:4">
      <c r="A581" s="1510" t="s">
        <v>918</v>
      </c>
      <c r="B581" s="1511">
        <v>2465</v>
      </c>
      <c r="C581" s="1511">
        <v>1890</v>
      </c>
      <c r="D581" s="1511">
        <v>575</v>
      </c>
    </row>
    <row r="582" spans="1:4">
      <c r="A582" s="1510" t="s">
        <v>919</v>
      </c>
      <c r="B582" s="1511">
        <v>39</v>
      </c>
      <c r="C582" s="1511">
        <v>24</v>
      </c>
      <c r="D582" s="1511">
        <v>15</v>
      </c>
    </row>
    <row r="583" spans="1:4">
      <c r="A583" s="1508" t="s">
        <v>921</v>
      </c>
      <c r="B583" s="1509">
        <v>10320</v>
      </c>
      <c r="C583" s="1509">
        <v>7640</v>
      </c>
      <c r="D583" s="1509">
        <v>2680</v>
      </c>
    </row>
    <row r="584" spans="1:4">
      <c r="A584" s="1510" t="s">
        <v>911</v>
      </c>
      <c r="B584" s="1511">
        <v>907</v>
      </c>
      <c r="C584" s="1511">
        <v>878</v>
      </c>
      <c r="D584" s="1511">
        <v>29</v>
      </c>
    </row>
    <row r="585" spans="1:4">
      <c r="A585" s="1510" t="s">
        <v>912</v>
      </c>
      <c r="B585" s="1511">
        <v>1081</v>
      </c>
      <c r="C585" s="1511">
        <v>1064</v>
      </c>
      <c r="D585" s="1511">
        <v>17</v>
      </c>
    </row>
    <row r="586" spans="1:4">
      <c r="A586" s="1510" t="s">
        <v>913</v>
      </c>
      <c r="B586" s="1511">
        <v>1297</v>
      </c>
      <c r="C586" s="1511">
        <v>1235</v>
      </c>
      <c r="D586" s="1511">
        <v>62</v>
      </c>
    </row>
    <row r="587" spans="1:4">
      <c r="A587" s="1510" t="s">
        <v>914</v>
      </c>
      <c r="B587" s="1511">
        <v>1900</v>
      </c>
      <c r="C587" s="1511">
        <v>1737</v>
      </c>
      <c r="D587" s="1511">
        <v>163</v>
      </c>
    </row>
    <row r="588" spans="1:4">
      <c r="A588" s="1510" t="s">
        <v>915</v>
      </c>
      <c r="B588" s="1511">
        <v>2798</v>
      </c>
      <c r="C588" s="1511">
        <v>1916</v>
      </c>
      <c r="D588" s="1511">
        <v>882</v>
      </c>
    </row>
    <row r="589" spans="1:4">
      <c r="A589" s="1510" t="s">
        <v>916</v>
      </c>
      <c r="B589" s="1511">
        <v>507</v>
      </c>
      <c r="C589" s="1511">
        <v>182</v>
      </c>
      <c r="D589" s="1511">
        <v>325</v>
      </c>
    </row>
    <row r="590" spans="1:4">
      <c r="A590" s="1510" t="s">
        <v>917</v>
      </c>
      <c r="B590" s="1511">
        <v>1683</v>
      </c>
      <c r="C590" s="1511">
        <v>523</v>
      </c>
      <c r="D590" s="1511">
        <v>1160</v>
      </c>
    </row>
    <row r="591" spans="1:4">
      <c r="A591" s="1510" t="s">
        <v>918</v>
      </c>
      <c r="B591" s="1511">
        <v>147</v>
      </c>
      <c r="C591" s="1511">
        <v>105</v>
      </c>
      <c r="D591" s="1511">
        <v>42</v>
      </c>
    </row>
    <row r="592" spans="1:4">
      <c r="A592" s="1510" t="s">
        <v>919</v>
      </c>
      <c r="B592" s="1511">
        <v>0</v>
      </c>
      <c r="C592" s="1511">
        <v>0</v>
      </c>
      <c r="D592" s="1511">
        <v>0</v>
      </c>
    </row>
    <row r="593" spans="1:5">
      <c r="A593" s="1527" t="s">
        <v>943</v>
      </c>
      <c r="B593" s="1515"/>
      <c r="C593" s="1515"/>
      <c r="E593" s="24"/>
    </row>
    <row r="594" spans="1:5">
      <c r="A594" s="1517" t="s">
        <v>929</v>
      </c>
      <c r="B594" s="1518"/>
      <c r="C594" s="1518"/>
      <c r="D594" s="1518"/>
    </row>
    <row r="596" spans="1:5">
      <c r="A596" s="1526" t="s">
        <v>950</v>
      </c>
      <c r="B596" s="1526"/>
      <c r="C596" s="1526"/>
      <c r="D596" s="1526"/>
      <c r="E596" s="31"/>
    </row>
    <row r="597" spans="1:5">
      <c r="A597" s="1333"/>
      <c r="B597" s="1506" t="s">
        <v>67</v>
      </c>
      <c r="C597" s="1506" t="s">
        <v>873</v>
      </c>
      <c r="D597" s="1506" t="s">
        <v>874</v>
      </c>
    </row>
    <row r="598" spans="1:5">
      <c r="A598" s="1508" t="s">
        <v>910</v>
      </c>
      <c r="B598" s="1509">
        <v>729473</v>
      </c>
      <c r="C598" s="1509">
        <v>623338</v>
      </c>
      <c r="D598" s="1509">
        <v>106135</v>
      </c>
    </row>
    <row r="599" spans="1:5">
      <c r="A599" s="1510" t="s">
        <v>911</v>
      </c>
      <c r="B599" s="1511">
        <v>118549</v>
      </c>
      <c r="C599" s="1511">
        <v>107140</v>
      </c>
      <c r="D599" s="1511">
        <v>11409</v>
      </c>
    </row>
    <row r="600" spans="1:5">
      <c r="A600" s="1510" t="s">
        <v>912</v>
      </c>
      <c r="B600" s="1511">
        <v>142027</v>
      </c>
      <c r="C600" s="1511">
        <v>119893</v>
      </c>
      <c r="D600" s="1511">
        <v>22134</v>
      </c>
    </row>
    <row r="601" spans="1:5">
      <c r="A601" s="1510" t="s">
        <v>913</v>
      </c>
      <c r="B601" s="1511">
        <v>90783</v>
      </c>
      <c r="C601" s="1511">
        <v>80479</v>
      </c>
      <c r="D601" s="1511">
        <v>10304</v>
      </c>
    </row>
    <row r="602" spans="1:5">
      <c r="A602" s="1510" t="s">
        <v>914</v>
      </c>
      <c r="B602" s="1511">
        <v>100451</v>
      </c>
      <c r="C602" s="1511">
        <v>90086</v>
      </c>
      <c r="D602" s="1511">
        <v>10365</v>
      </c>
    </row>
    <row r="603" spans="1:5">
      <c r="A603" s="1510" t="s">
        <v>915</v>
      </c>
      <c r="B603" s="1511">
        <v>133255</v>
      </c>
      <c r="C603" s="1511">
        <v>113258</v>
      </c>
      <c r="D603" s="1511">
        <v>19997</v>
      </c>
    </row>
    <row r="604" spans="1:5">
      <c r="A604" s="1510" t="s">
        <v>916</v>
      </c>
      <c r="B604" s="1511">
        <v>34968</v>
      </c>
      <c r="C604" s="1511">
        <v>26519</v>
      </c>
      <c r="D604" s="1511">
        <v>8449</v>
      </c>
    </row>
    <row r="605" spans="1:5">
      <c r="A605" s="1510" t="s">
        <v>917</v>
      </c>
      <c r="B605" s="1511">
        <v>93343</v>
      </c>
      <c r="C605" s="1511">
        <v>73188</v>
      </c>
      <c r="D605" s="1511">
        <v>20155</v>
      </c>
    </row>
    <row r="606" spans="1:5">
      <c r="A606" s="1510" t="s">
        <v>918</v>
      </c>
      <c r="B606" s="1511">
        <v>15163</v>
      </c>
      <c r="C606" s="1511">
        <v>12085</v>
      </c>
      <c r="D606" s="1511">
        <v>3078</v>
      </c>
    </row>
    <row r="607" spans="1:5">
      <c r="A607" s="1510" t="s">
        <v>919</v>
      </c>
      <c r="B607" s="1511">
        <v>934</v>
      </c>
      <c r="C607" s="1511">
        <v>690</v>
      </c>
      <c r="D607" s="1511">
        <v>244</v>
      </c>
    </row>
    <row r="608" spans="1:5">
      <c r="A608" s="1512" t="s">
        <v>920</v>
      </c>
      <c r="B608" s="1509">
        <v>711220</v>
      </c>
      <c r="C608" s="1509">
        <v>617039</v>
      </c>
      <c r="D608" s="1509">
        <v>94181</v>
      </c>
    </row>
    <row r="609" spans="1:4">
      <c r="A609" s="1510" t="s">
        <v>911</v>
      </c>
      <c r="B609" s="1511">
        <v>117065</v>
      </c>
      <c r="C609" s="1511">
        <v>106996</v>
      </c>
      <c r="D609" s="1511">
        <v>10069</v>
      </c>
    </row>
    <row r="610" spans="1:4">
      <c r="A610" s="1510" t="s">
        <v>912</v>
      </c>
      <c r="B610" s="1511">
        <v>140474</v>
      </c>
      <c r="C610" s="1511">
        <v>119734</v>
      </c>
      <c r="D610" s="1511">
        <v>20740</v>
      </c>
    </row>
    <row r="611" spans="1:4">
      <c r="A611" s="1510" t="s">
        <v>913</v>
      </c>
      <c r="B611" s="1511">
        <v>89537</v>
      </c>
      <c r="C611" s="1511">
        <v>80316</v>
      </c>
      <c r="D611" s="1511">
        <v>9221</v>
      </c>
    </row>
    <row r="612" spans="1:4">
      <c r="A612" s="1510" t="s">
        <v>914</v>
      </c>
      <c r="B612" s="1511">
        <v>98366</v>
      </c>
      <c r="C612" s="1511">
        <v>89673</v>
      </c>
      <c r="D612" s="1511">
        <v>8693</v>
      </c>
    </row>
    <row r="613" spans="1:4">
      <c r="A613" s="1510" t="s">
        <v>915</v>
      </c>
      <c r="B613" s="1511">
        <v>127595</v>
      </c>
      <c r="C613" s="1511">
        <v>111132</v>
      </c>
      <c r="D613" s="1511">
        <v>16463</v>
      </c>
    </row>
    <row r="614" spans="1:4">
      <c r="A614" s="1510" t="s">
        <v>916</v>
      </c>
      <c r="B614" s="1511">
        <v>33710</v>
      </c>
      <c r="C614" s="1511">
        <v>25880</v>
      </c>
      <c r="D614" s="1511">
        <v>7830</v>
      </c>
    </row>
    <row r="615" spans="1:4">
      <c r="A615" s="1510" t="s">
        <v>917</v>
      </c>
      <c r="B615" s="1511">
        <v>88894</v>
      </c>
      <c r="C615" s="1511">
        <v>70798</v>
      </c>
      <c r="D615" s="1511">
        <v>18096</v>
      </c>
    </row>
    <row r="616" spans="1:4">
      <c r="A616" s="1510" t="s">
        <v>918</v>
      </c>
      <c r="B616" s="1511">
        <v>14645</v>
      </c>
      <c r="C616" s="1511">
        <v>11820</v>
      </c>
      <c r="D616" s="1511">
        <v>2825</v>
      </c>
    </row>
    <row r="617" spans="1:4">
      <c r="A617" s="1510" t="s">
        <v>919</v>
      </c>
      <c r="B617" s="1511">
        <v>934</v>
      </c>
      <c r="C617" s="1511">
        <v>690</v>
      </c>
      <c r="D617" s="1511">
        <v>244</v>
      </c>
    </row>
    <row r="618" spans="1:4">
      <c r="A618" s="1508" t="s">
        <v>921</v>
      </c>
      <c r="B618" s="1509">
        <v>18253</v>
      </c>
      <c r="C618" s="1509">
        <v>6299</v>
      </c>
      <c r="D618" s="1509">
        <v>11954</v>
      </c>
    </row>
    <row r="619" spans="1:4">
      <c r="A619" s="1510" t="s">
        <v>911</v>
      </c>
      <c r="B619" s="1511">
        <v>1484</v>
      </c>
      <c r="C619" s="1511">
        <v>144</v>
      </c>
      <c r="D619" s="1511">
        <v>1340</v>
      </c>
    </row>
    <row r="620" spans="1:4">
      <c r="A620" s="1510" t="s">
        <v>912</v>
      </c>
      <c r="B620" s="1511">
        <v>1553</v>
      </c>
      <c r="C620" s="1511">
        <v>159</v>
      </c>
      <c r="D620" s="1511">
        <v>1394</v>
      </c>
    </row>
    <row r="621" spans="1:4">
      <c r="A621" s="1510" t="s">
        <v>913</v>
      </c>
      <c r="B621" s="1511">
        <v>1246</v>
      </c>
      <c r="C621" s="1511">
        <v>163</v>
      </c>
      <c r="D621" s="1511">
        <v>1083</v>
      </c>
    </row>
    <row r="622" spans="1:4">
      <c r="A622" s="1510" t="s">
        <v>914</v>
      </c>
      <c r="B622" s="1511">
        <v>2085</v>
      </c>
      <c r="C622" s="1511">
        <v>413</v>
      </c>
      <c r="D622" s="1511">
        <v>1672</v>
      </c>
    </row>
    <row r="623" spans="1:4">
      <c r="A623" s="1510" t="s">
        <v>915</v>
      </c>
      <c r="B623" s="1511">
        <v>5660</v>
      </c>
      <c r="C623" s="1511">
        <v>2126</v>
      </c>
      <c r="D623" s="1511">
        <v>3534</v>
      </c>
    </row>
    <row r="624" spans="1:4">
      <c r="A624" s="1510" t="s">
        <v>916</v>
      </c>
      <c r="B624" s="1511">
        <v>1258</v>
      </c>
      <c r="C624" s="1511">
        <v>639</v>
      </c>
      <c r="D624" s="1511">
        <v>619</v>
      </c>
    </row>
    <row r="625" spans="1:5">
      <c r="A625" s="1510" t="s">
        <v>917</v>
      </c>
      <c r="B625" s="1511">
        <v>4449</v>
      </c>
      <c r="C625" s="1511">
        <v>2390</v>
      </c>
      <c r="D625" s="1511">
        <v>2059</v>
      </c>
    </row>
    <row r="626" spans="1:5">
      <c r="A626" s="1510" t="s">
        <v>918</v>
      </c>
      <c r="B626" s="1511">
        <v>518</v>
      </c>
      <c r="C626" s="1511">
        <v>265</v>
      </c>
      <c r="D626" s="1511">
        <v>253</v>
      </c>
    </row>
    <row r="627" spans="1:5">
      <c r="A627" s="1510" t="s">
        <v>919</v>
      </c>
      <c r="B627" s="1511">
        <v>0</v>
      </c>
      <c r="C627" s="1511">
        <v>0</v>
      </c>
      <c r="D627" s="1511">
        <v>0</v>
      </c>
    </row>
    <row r="628" spans="1:5">
      <c r="A628" s="1527" t="s">
        <v>943</v>
      </c>
      <c r="B628" s="1515"/>
      <c r="C628" s="1515"/>
      <c r="E628" s="24"/>
    </row>
    <row r="629" spans="1:5">
      <c r="A629" s="1517" t="s">
        <v>931</v>
      </c>
      <c r="B629" s="1518"/>
      <c r="C629" s="1518"/>
      <c r="D629" s="1518"/>
    </row>
  </sheetData>
  <mergeCells count="36">
    <mergeCell ref="A526:D526"/>
    <mergeCell ref="A559:D559"/>
    <mergeCell ref="A561:D561"/>
    <mergeCell ref="A594:D594"/>
    <mergeCell ref="A596:D596"/>
    <mergeCell ref="A629:D629"/>
    <mergeCell ref="A421:D421"/>
    <mergeCell ref="A454:D454"/>
    <mergeCell ref="A456:D456"/>
    <mergeCell ref="A489:D489"/>
    <mergeCell ref="A491:D491"/>
    <mergeCell ref="A524:D524"/>
    <mergeCell ref="A316:D316"/>
    <mergeCell ref="A349:D349"/>
    <mergeCell ref="A351:D351"/>
    <mergeCell ref="A384:D384"/>
    <mergeCell ref="A386:D386"/>
    <mergeCell ref="A419:D419"/>
    <mergeCell ref="A211:D211"/>
    <mergeCell ref="A244:D244"/>
    <mergeCell ref="A246:D246"/>
    <mergeCell ref="A279:D279"/>
    <mergeCell ref="A281:D281"/>
    <mergeCell ref="A314:D314"/>
    <mergeCell ref="A106:D106"/>
    <mergeCell ref="A139:D139"/>
    <mergeCell ref="A141:D141"/>
    <mergeCell ref="A174:D174"/>
    <mergeCell ref="A176:D176"/>
    <mergeCell ref="A209:D209"/>
    <mergeCell ref="A1:D1"/>
    <mergeCell ref="A34:D34"/>
    <mergeCell ref="A36:D36"/>
    <mergeCell ref="A69:D69"/>
    <mergeCell ref="A71:D71"/>
    <mergeCell ref="A104:D10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F254"/>
  <sheetViews>
    <sheetView rightToLeft="1" workbookViewId="0">
      <selection activeCell="J24" sqref="J24"/>
    </sheetView>
  </sheetViews>
  <sheetFormatPr defaultColWidth="9.140625" defaultRowHeight="15"/>
  <cols>
    <col min="1" max="1" width="14.85546875" style="311" customWidth="1"/>
    <col min="2" max="2" width="18.5703125" style="1516" customWidth="1"/>
    <col min="3" max="3" width="18.28515625" style="1516" customWidth="1"/>
    <col min="4" max="4" width="23.85546875" style="1516" customWidth="1"/>
    <col min="5" max="5" width="20.85546875" style="311" customWidth="1"/>
    <col min="6" max="16384" width="9.140625" style="311"/>
  </cols>
  <sheetData>
    <row r="2" spans="1:5" ht="21">
      <c r="A2" s="1528" t="s">
        <v>951</v>
      </c>
      <c r="B2" s="25"/>
      <c r="C2" s="25"/>
      <c r="D2" s="25"/>
    </row>
    <row r="3" spans="1:5" ht="21">
      <c r="A3" s="1528" t="s">
        <v>910</v>
      </c>
      <c r="B3" s="25"/>
      <c r="C3" s="25"/>
      <c r="D3" s="25"/>
    </row>
    <row r="4" spans="1:5">
      <c r="A4" s="411"/>
      <c r="B4" s="412"/>
      <c r="C4" s="412"/>
      <c r="D4" s="412"/>
      <c r="E4" s="412"/>
    </row>
    <row r="5" spans="1:5">
      <c r="A5" s="1529" t="s">
        <v>65</v>
      </c>
      <c r="B5" s="1530" t="s">
        <v>66</v>
      </c>
      <c r="C5" s="1531"/>
      <c r="D5" s="1531"/>
      <c r="E5" s="1531"/>
    </row>
    <row r="6" spans="1:5">
      <c r="A6" s="1532">
        <v>5.0999999999999996</v>
      </c>
      <c r="B6" s="1533" t="s">
        <v>952</v>
      </c>
      <c r="C6" s="181"/>
      <c r="D6" s="181"/>
      <c r="E6" s="25"/>
    </row>
    <row r="7" spans="1:5">
      <c r="A7" s="1532">
        <v>5.2</v>
      </c>
      <c r="B7" s="1533" t="s">
        <v>953</v>
      </c>
      <c r="C7" s="181"/>
      <c r="D7" s="181"/>
      <c r="E7" s="25"/>
    </row>
    <row r="8" spans="1:5">
      <c r="A8" s="1532">
        <v>5.3</v>
      </c>
      <c r="B8" s="1463" t="s">
        <v>954</v>
      </c>
      <c r="C8" s="1534"/>
      <c r="D8" s="1534"/>
      <c r="E8" s="1534"/>
    </row>
    <row r="9" spans="1:5">
      <c r="A9" s="1532">
        <v>5.4</v>
      </c>
      <c r="B9" s="1533" t="s">
        <v>955</v>
      </c>
      <c r="C9" s="181"/>
      <c r="D9" s="181"/>
      <c r="E9" s="25"/>
    </row>
    <row r="10" spans="1:5">
      <c r="A10" s="1532">
        <v>5.5</v>
      </c>
      <c r="B10" s="1533" t="s">
        <v>956</v>
      </c>
      <c r="C10" s="181"/>
      <c r="D10" s="181"/>
      <c r="E10" s="25"/>
    </row>
    <row r="11" spans="1:5">
      <c r="A11" s="1532">
        <v>5.6</v>
      </c>
      <c r="B11" s="1533" t="s">
        <v>957</v>
      </c>
      <c r="C11" s="181"/>
      <c r="D11" s="181"/>
      <c r="E11" s="25"/>
    </row>
    <row r="12" spans="1:5">
      <c r="A12" s="1532">
        <v>5.7</v>
      </c>
      <c r="B12" s="1533" t="s">
        <v>958</v>
      </c>
      <c r="C12" s="181"/>
      <c r="D12" s="181"/>
      <c r="E12" s="25"/>
    </row>
    <row r="13" spans="1:5">
      <c r="A13" s="1532">
        <v>5.8</v>
      </c>
      <c r="B13" s="1533" t="s">
        <v>959</v>
      </c>
      <c r="C13" s="181"/>
      <c r="D13" s="181"/>
      <c r="E13" s="25"/>
    </row>
    <row r="14" spans="1:5">
      <c r="A14" s="1532">
        <v>5.9</v>
      </c>
      <c r="B14" s="1535" t="s">
        <v>960</v>
      </c>
      <c r="C14" s="1535"/>
      <c r="D14" s="1535"/>
      <c r="E14" s="1535"/>
    </row>
    <row r="15" spans="1:5">
      <c r="A15" s="1536">
        <v>5.0999999999999996</v>
      </c>
      <c r="B15" s="1535" t="s">
        <v>961</v>
      </c>
      <c r="C15" s="1535"/>
      <c r="D15" s="1535"/>
      <c r="E15" s="1535"/>
    </row>
    <row r="16" spans="1:5">
      <c r="A16" s="1536">
        <v>5.1100000000000003</v>
      </c>
      <c r="B16" s="1535" t="s">
        <v>962</v>
      </c>
      <c r="C16" s="1535"/>
      <c r="D16" s="1535"/>
      <c r="E16" s="1535"/>
    </row>
    <row r="17" spans="1:5">
      <c r="A17" s="1536">
        <v>5.12</v>
      </c>
      <c r="B17" s="1535" t="s">
        <v>963</v>
      </c>
      <c r="C17" s="1535"/>
      <c r="D17" s="1535"/>
      <c r="E17" s="1535"/>
    </row>
    <row r="18" spans="1:5">
      <c r="A18" s="1536">
        <v>5.13</v>
      </c>
      <c r="B18" s="1535" t="s">
        <v>964</v>
      </c>
      <c r="C18" s="1535"/>
      <c r="D18" s="1535"/>
      <c r="E18" s="1535"/>
    </row>
    <row r="19" spans="1:5">
      <c r="A19" s="1536">
        <v>5.14</v>
      </c>
      <c r="B19" s="1535" t="s">
        <v>965</v>
      </c>
      <c r="C19" s="1535"/>
      <c r="D19" s="1535"/>
      <c r="E19" s="1535"/>
    </row>
    <row r="20" spans="1:5">
      <c r="A20" s="1536">
        <v>5.15</v>
      </c>
      <c r="B20" s="1535" t="s">
        <v>966</v>
      </c>
      <c r="C20" s="1535"/>
      <c r="D20" s="1535"/>
      <c r="E20" s="1535"/>
    </row>
    <row r="21" spans="1:5">
      <c r="A21" s="1536">
        <v>5.16</v>
      </c>
      <c r="B21" s="1535" t="s">
        <v>967</v>
      </c>
      <c r="C21" s="1535"/>
      <c r="D21" s="1535"/>
      <c r="E21" s="1535"/>
    </row>
    <row r="22" spans="1:5">
      <c r="A22" s="1536">
        <v>5.17</v>
      </c>
      <c r="B22" s="1535" t="s">
        <v>968</v>
      </c>
      <c r="C22" s="1535"/>
      <c r="D22" s="1535"/>
      <c r="E22" s="1535"/>
    </row>
    <row r="23" spans="1:5">
      <c r="A23" s="1536">
        <v>5.18</v>
      </c>
      <c r="B23" s="1535" t="s">
        <v>969</v>
      </c>
      <c r="C23" s="1535"/>
      <c r="D23" s="1535"/>
      <c r="E23" s="1535"/>
    </row>
    <row r="24" spans="1:5">
      <c r="A24" s="1536">
        <v>5.19</v>
      </c>
      <c r="B24" s="1535" t="s">
        <v>970</v>
      </c>
      <c r="C24" s="1535"/>
      <c r="D24" s="1535"/>
      <c r="E24" s="1535"/>
    </row>
    <row r="25" spans="1:5">
      <c r="A25" s="1536">
        <v>5.2</v>
      </c>
      <c r="B25" s="1535" t="s">
        <v>971</v>
      </c>
      <c r="C25" s="1535"/>
      <c r="D25" s="1535"/>
      <c r="E25" s="1535"/>
    </row>
    <row r="26" spans="1:5">
      <c r="A26" s="1536">
        <v>5.21</v>
      </c>
      <c r="B26" s="1535" t="s">
        <v>972</v>
      </c>
      <c r="C26" s="1535"/>
      <c r="D26" s="1535"/>
      <c r="E26" s="1535"/>
    </row>
    <row r="27" spans="1:5">
      <c r="A27" s="1536">
        <v>5.22</v>
      </c>
      <c r="B27" s="1535" t="s">
        <v>973</v>
      </c>
      <c r="C27" s="1535"/>
      <c r="D27" s="1535"/>
      <c r="E27" s="1535"/>
    </row>
    <row r="28" spans="1:5">
      <c r="A28" s="1536">
        <v>5.23</v>
      </c>
      <c r="B28" s="1535" t="s">
        <v>974</v>
      </c>
      <c r="C28" s="1535"/>
      <c r="D28" s="1535"/>
      <c r="E28" s="1535"/>
    </row>
    <row r="29" spans="1:5">
      <c r="A29" s="1536">
        <v>5.24</v>
      </c>
      <c r="B29" s="1535" t="s">
        <v>975</v>
      </c>
      <c r="C29" s="1535"/>
      <c r="D29" s="1535"/>
      <c r="E29" s="1535"/>
    </row>
    <row r="30" spans="1:5">
      <c r="A30" s="1536">
        <v>5.25</v>
      </c>
      <c r="B30" s="1535" t="s">
        <v>976</v>
      </c>
      <c r="C30" s="1535"/>
      <c r="D30" s="1535"/>
      <c r="E30" s="1535"/>
    </row>
    <row r="31" spans="1:5">
      <c r="A31" s="1537">
        <v>5.26</v>
      </c>
      <c r="B31" s="1538" t="s">
        <v>977</v>
      </c>
      <c r="C31" s="1538"/>
      <c r="D31" s="1538"/>
      <c r="E31" s="1538"/>
    </row>
    <row r="32" spans="1:5">
      <c r="A32" s="918"/>
      <c r="B32" s="905"/>
      <c r="C32" s="25"/>
      <c r="D32" s="25"/>
      <c r="E32" s="35"/>
    </row>
    <row r="33" spans="1:5">
      <c r="A33" s="1378"/>
      <c r="B33" s="1348"/>
      <c r="C33" s="311"/>
      <c r="D33" s="311"/>
      <c r="E33" s="3"/>
    </row>
    <row r="34" spans="1:5" s="31" customFormat="1">
      <c r="A34" s="1539" t="s">
        <v>978</v>
      </c>
      <c r="B34" s="1540"/>
      <c r="C34" s="1540"/>
    </row>
    <row r="35" spans="1:5">
      <c r="A35" s="1516" t="s">
        <v>70</v>
      </c>
    </row>
    <row r="36" spans="1:5">
      <c r="A36" s="1541" t="s">
        <v>69</v>
      </c>
      <c r="B36" s="1542" t="s">
        <v>67</v>
      </c>
      <c r="C36" s="1542" t="s">
        <v>979</v>
      </c>
      <c r="D36" s="1542" t="s">
        <v>980</v>
      </c>
    </row>
    <row r="37" spans="1:5">
      <c r="A37" s="1333">
        <v>1977</v>
      </c>
      <c r="B37" s="1543">
        <v>13475</v>
      </c>
      <c r="C37" s="1544">
        <v>2795</v>
      </c>
      <c r="D37" s="1545">
        <v>10680</v>
      </c>
    </row>
    <row r="38" spans="1:5">
      <c r="A38" s="1333">
        <v>1978</v>
      </c>
      <c r="B38" s="1543">
        <v>16122</v>
      </c>
      <c r="C38" s="1544">
        <v>3147</v>
      </c>
      <c r="D38" s="1546">
        <v>12975</v>
      </c>
    </row>
    <row r="39" spans="1:5">
      <c r="A39" s="1333">
        <v>1979</v>
      </c>
      <c r="B39" s="1543">
        <v>18635</v>
      </c>
      <c r="C39" s="1543">
        <v>3431</v>
      </c>
      <c r="D39" s="1547">
        <v>15204</v>
      </c>
    </row>
    <row r="40" spans="1:5">
      <c r="A40" s="1333">
        <v>1980</v>
      </c>
      <c r="B40" s="1543">
        <v>21287</v>
      </c>
      <c r="C40" s="1543">
        <v>3739</v>
      </c>
      <c r="D40" s="1547">
        <v>17548</v>
      </c>
    </row>
    <row r="41" spans="1:5">
      <c r="A41" s="1333">
        <v>1981</v>
      </c>
      <c r="B41" s="1543">
        <v>23388</v>
      </c>
      <c r="C41" s="1543">
        <v>3922</v>
      </c>
      <c r="D41" s="1547">
        <v>19466</v>
      </c>
    </row>
    <row r="42" spans="1:5">
      <c r="A42" s="1333">
        <v>1982</v>
      </c>
      <c r="B42" s="1543">
        <v>25344</v>
      </c>
      <c r="C42" s="1543">
        <v>4105</v>
      </c>
      <c r="D42" s="1547">
        <v>21239</v>
      </c>
    </row>
    <row r="43" spans="1:5">
      <c r="A43" s="1333">
        <v>1983</v>
      </c>
      <c r="B43" s="1543">
        <v>26169</v>
      </c>
      <c r="C43" s="1543">
        <v>4507</v>
      </c>
      <c r="D43" s="1547">
        <v>21662</v>
      </c>
    </row>
    <row r="44" spans="1:5">
      <c r="A44" s="1333">
        <v>1984</v>
      </c>
      <c r="B44" s="1543">
        <v>26929</v>
      </c>
      <c r="C44" s="1543">
        <v>4974</v>
      </c>
      <c r="D44" s="1547">
        <v>21955</v>
      </c>
    </row>
    <row r="45" spans="1:5">
      <c r="A45" s="1333">
        <v>1985</v>
      </c>
      <c r="B45" s="1543">
        <v>28548</v>
      </c>
      <c r="C45" s="1543">
        <v>5198</v>
      </c>
      <c r="D45" s="1547">
        <v>23350</v>
      </c>
    </row>
    <row r="46" spans="1:5">
      <c r="A46" s="1333">
        <v>1986</v>
      </c>
      <c r="B46" s="1543">
        <v>29450</v>
      </c>
      <c r="C46" s="1543">
        <v>5518</v>
      </c>
      <c r="D46" s="1547">
        <v>23932</v>
      </c>
    </row>
    <row r="47" spans="1:5">
      <c r="A47" s="1333">
        <v>1987</v>
      </c>
      <c r="B47" s="1543">
        <v>28856</v>
      </c>
      <c r="C47" s="1543">
        <v>5385</v>
      </c>
      <c r="D47" s="1547">
        <v>23471</v>
      </c>
    </row>
    <row r="48" spans="1:5">
      <c r="A48" s="1333">
        <v>1988</v>
      </c>
      <c r="B48" s="1543">
        <v>29127</v>
      </c>
      <c r="C48" s="1543">
        <v>5405</v>
      </c>
      <c r="D48" s="1547">
        <v>23722</v>
      </c>
    </row>
    <row r="49" spans="1:4">
      <c r="A49" s="1333">
        <v>1989</v>
      </c>
      <c r="B49" s="1543">
        <v>30377</v>
      </c>
      <c r="C49" s="1543">
        <v>5697</v>
      </c>
      <c r="D49" s="1547">
        <v>24680</v>
      </c>
    </row>
    <row r="50" spans="1:4">
      <c r="A50" s="1333">
        <v>1990</v>
      </c>
      <c r="B50" s="1543">
        <v>31380</v>
      </c>
      <c r="C50" s="1543">
        <v>5970</v>
      </c>
      <c r="D50" s="1547">
        <v>25410</v>
      </c>
    </row>
    <row r="51" spans="1:4">
      <c r="A51" s="1333">
        <v>1991</v>
      </c>
      <c r="B51" s="1543">
        <v>32244</v>
      </c>
      <c r="C51" s="1543">
        <v>6138</v>
      </c>
      <c r="D51" s="1547">
        <v>26106</v>
      </c>
    </row>
    <row r="52" spans="1:4">
      <c r="A52" s="1333">
        <v>1992</v>
      </c>
      <c r="B52" s="1543">
        <v>32958</v>
      </c>
      <c r="C52" s="1543">
        <v>6118</v>
      </c>
      <c r="D52" s="1547">
        <v>26840</v>
      </c>
    </row>
    <row r="53" spans="1:4">
      <c r="A53" s="1333">
        <v>1993</v>
      </c>
      <c r="B53" s="1543">
        <v>34522</v>
      </c>
      <c r="C53" s="1543">
        <v>6291</v>
      </c>
      <c r="D53" s="1547">
        <v>28231</v>
      </c>
    </row>
    <row r="54" spans="1:4">
      <c r="A54" s="1333">
        <v>1994</v>
      </c>
      <c r="B54" s="1543">
        <v>36971</v>
      </c>
      <c r="C54" s="1543">
        <v>6639</v>
      </c>
      <c r="D54" s="1547">
        <v>30332</v>
      </c>
    </row>
    <row r="55" spans="1:4">
      <c r="A55" s="1333">
        <v>1995</v>
      </c>
      <c r="B55" s="1543">
        <v>39208</v>
      </c>
      <c r="C55" s="1543">
        <v>6887</v>
      </c>
      <c r="D55" s="1547">
        <v>32321</v>
      </c>
    </row>
    <row r="56" spans="1:4">
      <c r="A56" s="1333">
        <v>1996</v>
      </c>
      <c r="B56" s="1543">
        <v>40403</v>
      </c>
      <c r="C56" s="1543">
        <v>6875</v>
      </c>
      <c r="D56" s="1547">
        <v>33528</v>
      </c>
    </row>
    <row r="57" spans="1:4">
      <c r="A57" s="1333">
        <v>1997</v>
      </c>
      <c r="B57" s="1543">
        <v>41233</v>
      </c>
      <c r="C57" s="1543">
        <v>6891</v>
      </c>
      <c r="D57" s="1547">
        <v>34342</v>
      </c>
    </row>
    <row r="58" spans="1:4">
      <c r="A58" s="1333">
        <v>1998</v>
      </c>
      <c r="B58" s="1543">
        <v>41725</v>
      </c>
      <c r="C58" s="1544">
        <v>7089</v>
      </c>
      <c r="D58" s="1546">
        <v>34636</v>
      </c>
    </row>
    <row r="59" spans="1:4">
      <c r="A59" s="1333">
        <v>1999</v>
      </c>
      <c r="B59" s="1543">
        <v>33179</v>
      </c>
      <c r="C59" s="1544">
        <v>5734</v>
      </c>
      <c r="D59" s="1546">
        <v>27445</v>
      </c>
    </row>
    <row r="60" spans="1:4">
      <c r="A60" s="1333">
        <v>2000</v>
      </c>
      <c r="B60" s="1543">
        <v>34267</v>
      </c>
      <c r="C60" s="1543">
        <v>6186</v>
      </c>
      <c r="D60" s="1547">
        <v>28081</v>
      </c>
    </row>
    <row r="61" spans="1:4">
      <c r="A61" s="1333">
        <v>2001</v>
      </c>
      <c r="B61" s="1543">
        <v>35628</v>
      </c>
      <c r="C61" s="1543">
        <v>6926</v>
      </c>
      <c r="D61" s="1547">
        <v>28702</v>
      </c>
    </row>
    <row r="62" spans="1:4">
      <c r="A62" s="1333">
        <v>2002</v>
      </c>
      <c r="B62" s="1543">
        <v>36276</v>
      </c>
      <c r="C62" s="1543">
        <v>7657</v>
      </c>
      <c r="D62" s="1547">
        <v>28619</v>
      </c>
    </row>
    <row r="63" spans="1:4">
      <c r="A63" s="1333">
        <v>2003</v>
      </c>
      <c r="B63" s="1543">
        <v>32562</v>
      </c>
      <c r="C63" s="1543">
        <v>7976</v>
      </c>
      <c r="D63" s="1547">
        <v>24586</v>
      </c>
    </row>
    <row r="64" spans="1:4">
      <c r="A64" s="1333">
        <v>2004</v>
      </c>
      <c r="B64" s="1548">
        <v>28550</v>
      </c>
      <c r="C64" s="1548">
        <v>7920</v>
      </c>
      <c r="D64" s="1547">
        <v>20630</v>
      </c>
    </row>
    <row r="65" spans="1:5">
      <c r="A65" s="1333">
        <v>2005</v>
      </c>
      <c r="B65" s="1549">
        <v>26072</v>
      </c>
      <c r="C65" s="1550">
        <v>7907</v>
      </c>
      <c r="D65" s="1551">
        <v>18165</v>
      </c>
    </row>
    <row r="66" spans="1:5">
      <c r="A66" s="1472"/>
      <c r="B66" s="1552" t="s">
        <v>981</v>
      </c>
      <c r="C66" s="1552"/>
      <c r="D66" s="1552"/>
    </row>
    <row r="67" spans="1:5">
      <c r="A67" s="1333"/>
      <c r="B67" s="1553">
        <v>93</v>
      </c>
      <c r="C67" s="1553">
        <v>183</v>
      </c>
      <c r="D67" s="1553">
        <v>70</v>
      </c>
    </row>
    <row r="68" spans="1:5">
      <c r="A68" s="1554" t="s">
        <v>72</v>
      </c>
      <c r="B68" s="311"/>
    </row>
    <row r="69" spans="1:5">
      <c r="A69" s="1516" t="s">
        <v>982</v>
      </c>
      <c r="B69" s="311"/>
    </row>
    <row r="70" spans="1:5">
      <c r="A70" s="1516" t="s">
        <v>983</v>
      </c>
      <c r="B70" s="311"/>
    </row>
    <row r="72" spans="1:5" s="31" customFormat="1">
      <c r="A72" s="1555" t="s">
        <v>984</v>
      </c>
      <c r="B72" s="1539"/>
      <c r="C72" s="1540"/>
      <c r="D72" s="1540"/>
    </row>
    <row r="73" spans="1:5">
      <c r="A73" s="311" t="s">
        <v>70</v>
      </c>
    </row>
    <row r="74" spans="1:5">
      <c r="A74" s="1541" t="s">
        <v>69</v>
      </c>
      <c r="B74" s="1506" t="s">
        <v>67</v>
      </c>
      <c r="C74" s="1506" t="s">
        <v>873</v>
      </c>
      <c r="D74" s="1506" t="s">
        <v>874</v>
      </c>
      <c r="E74" s="1556" t="s">
        <v>985</v>
      </c>
    </row>
    <row r="75" spans="1:5">
      <c r="A75" s="1557" t="s">
        <v>67</v>
      </c>
      <c r="B75" s="1558"/>
      <c r="C75" s="1558"/>
      <c r="D75" s="1558"/>
      <c r="E75" s="1559"/>
    </row>
    <row r="76" spans="1:5">
      <c r="A76" s="1560">
        <v>1975</v>
      </c>
      <c r="B76" s="1561">
        <v>124274</v>
      </c>
      <c r="C76" s="1562">
        <v>120389</v>
      </c>
      <c r="D76" s="1546">
        <v>3885</v>
      </c>
      <c r="E76" s="1563">
        <v>27758</v>
      </c>
    </row>
    <row r="77" spans="1:5">
      <c r="A77" s="1369">
        <v>1980</v>
      </c>
      <c r="B77" s="1561">
        <v>273801</v>
      </c>
      <c r="C77" s="1562">
        <v>261766</v>
      </c>
      <c r="D77" s="1546">
        <v>12035</v>
      </c>
      <c r="E77" s="1563">
        <v>29570</v>
      </c>
    </row>
    <row r="78" spans="1:5">
      <c r="A78" s="1369">
        <v>1985</v>
      </c>
      <c r="B78" s="1561">
        <v>297406</v>
      </c>
      <c r="C78" s="1562">
        <v>272081</v>
      </c>
      <c r="D78" s="1546">
        <v>25325</v>
      </c>
      <c r="E78" s="1563">
        <v>31397</v>
      </c>
    </row>
    <row r="79" spans="1:5">
      <c r="A79" s="1369">
        <v>1995</v>
      </c>
      <c r="B79" s="1561">
        <v>532881</v>
      </c>
      <c r="C79" s="1562">
        <v>484098</v>
      </c>
      <c r="D79" s="1546">
        <v>48783</v>
      </c>
      <c r="E79" s="1563">
        <v>35049</v>
      </c>
    </row>
    <row r="80" spans="1:5">
      <c r="A80" s="1369">
        <v>2001</v>
      </c>
      <c r="B80" s="1561">
        <v>676547</v>
      </c>
      <c r="C80" s="1562">
        <v>592587</v>
      </c>
      <c r="D80" s="1546">
        <v>83960</v>
      </c>
      <c r="E80" s="1563">
        <v>37193</v>
      </c>
    </row>
    <row r="81" spans="1:5">
      <c r="A81" s="1369">
        <v>2005</v>
      </c>
      <c r="B81" s="1549">
        <v>815311</v>
      </c>
      <c r="C81" s="1550">
        <v>697544</v>
      </c>
      <c r="D81" s="1551">
        <v>117767</v>
      </c>
      <c r="E81" s="1563">
        <v>38691</v>
      </c>
    </row>
    <row r="82" spans="1:5">
      <c r="A82" s="1557" t="s">
        <v>979</v>
      </c>
      <c r="B82" s="1558"/>
      <c r="C82" s="1558"/>
      <c r="D82" s="1564"/>
      <c r="E82" s="1565"/>
    </row>
    <row r="83" spans="1:5">
      <c r="A83" s="1560">
        <v>1975</v>
      </c>
      <c r="B83" s="1566">
        <v>12397</v>
      </c>
      <c r="C83" s="1567">
        <v>12130</v>
      </c>
      <c r="D83" s="1545">
        <v>267</v>
      </c>
      <c r="E83" s="1563">
        <v>27758</v>
      </c>
    </row>
    <row r="84" spans="1:5">
      <c r="A84" s="1369">
        <v>1980</v>
      </c>
      <c r="B84" s="1568">
        <v>17075</v>
      </c>
      <c r="C84" s="1562">
        <v>16631</v>
      </c>
      <c r="D84" s="1546">
        <v>444</v>
      </c>
      <c r="E84" s="1563">
        <v>29570</v>
      </c>
    </row>
    <row r="85" spans="1:5">
      <c r="A85" s="1369">
        <v>1985</v>
      </c>
      <c r="B85" s="1568">
        <v>22358</v>
      </c>
      <c r="C85" s="1562">
        <v>21413</v>
      </c>
      <c r="D85" s="1546">
        <v>945</v>
      </c>
      <c r="E85" s="1563">
        <v>31397</v>
      </c>
    </row>
    <row r="86" spans="1:5">
      <c r="A86" s="1369">
        <v>1995</v>
      </c>
      <c r="B86" s="1568">
        <v>43183</v>
      </c>
      <c r="C86" s="1562">
        <v>38661</v>
      </c>
      <c r="D86" s="1546">
        <v>4522</v>
      </c>
      <c r="E86" s="1563">
        <v>35049</v>
      </c>
    </row>
    <row r="87" spans="1:5">
      <c r="A87" s="1369">
        <v>2001</v>
      </c>
      <c r="B87" s="1568">
        <v>71651</v>
      </c>
      <c r="C87" s="1562">
        <v>58395</v>
      </c>
      <c r="D87" s="1546">
        <v>13256</v>
      </c>
      <c r="E87" s="1563">
        <v>37193</v>
      </c>
    </row>
    <row r="88" spans="1:5">
      <c r="A88" s="1369">
        <v>2005</v>
      </c>
      <c r="B88" s="1549">
        <v>85838</v>
      </c>
      <c r="C88" s="1550">
        <v>68551</v>
      </c>
      <c r="D88" s="1551">
        <v>17287</v>
      </c>
      <c r="E88" s="1563">
        <v>38691</v>
      </c>
    </row>
    <row r="89" spans="1:5">
      <c r="A89" s="1557" t="s">
        <v>980</v>
      </c>
      <c r="B89" s="1558"/>
      <c r="C89" s="1558"/>
      <c r="D89" s="1564"/>
      <c r="E89" s="1565"/>
    </row>
    <row r="90" spans="1:5">
      <c r="A90" s="1560">
        <v>1975</v>
      </c>
      <c r="B90" s="1566">
        <v>111877</v>
      </c>
      <c r="C90" s="1567">
        <v>108259</v>
      </c>
      <c r="D90" s="1545">
        <v>3618</v>
      </c>
      <c r="E90" s="1563">
        <v>27758</v>
      </c>
    </row>
    <row r="91" spans="1:5">
      <c r="A91" s="1369">
        <v>1980</v>
      </c>
      <c r="B91" s="1568">
        <v>256726</v>
      </c>
      <c r="C91" s="1562">
        <v>245135</v>
      </c>
      <c r="D91" s="1546">
        <v>11591</v>
      </c>
      <c r="E91" s="1563">
        <v>29570</v>
      </c>
    </row>
    <row r="92" spans="1:5">
      <c r="A92" s="1369">
        <v>1985</v>
      </c>
      <c r="B92" s="1568">
        <v>275048</v>
      </c>
      <c r="C92" s="1562">
        <v>250668</v>
      </c>
      <c r="D92" s="1546">
        <v>24380</v>
      </c>
      <c r="E92" s="1563">
        <v>31397</v>
      </c>
    </row>
    <row r="93" spans="1:5">
      <c r="A93" s="1369">
        <v>1995</v>
      </c>
      <c r="B93" s="1568">
        <v>489698</v>
      </c>
      <c r="C93" s="1562">
        <v>445437</v>
      </c>
      <c r="D93" s="1546">
        <v>44261</v>
      </c>
      <c r="E93" s="1563">
        <v>35049</v>
      </c>
    </row>
    <row r="94" spans="1:5">
      <c r="A94" s="1369">
        <v>2001</v>
      </c>
      <c r="B94" s="1568">
        <v>604896</v>
      </c>
      <c r="C94" s="1562">
        <v>534192</v>
      </c>
      <c r="D94" s="1546">
        <v>70704</v>
      </c>
      <c r="E94" s="1563">
        <v>37193</v>
      </c>
    </row>
    <row r="95" spans="1:5">
      <c r="A95" s="1369">
        <v>2005</v>
      </c>
      <c r="B95" s="1549">
        <v>729473</v>
      </c>
      <c r="C95" s="1550">
        <v>628993</v>
      </c>
      <c r="D95" s="1551">
        <v>100480</v>
      </c>
      <c r="E95" s="1569">
        <v>38691</v>
      </c>
    </row>
    <row r="96" spans="1:5">
      <c r="A96" s="11" t="s">
        <v>72</v>
      </c>
    </row>
    <row r="97" spans="1:5">
      <c r="A97" s="311" t="s">
        <v>986</v>
      </c>
    </row>
    <row r="98" spans="1:5">
      <c r="A98" s="1570" t="s">
        <v>482</v>
      </c>
    </row>
    <row r="99" spans="1:5">
      <c r="A99" s="1571"/>
      <c r="B99" s="1571"/>
      <c r="C99" s="1571"/>
      <c r="D99" s="1571"/>
      <c r="E99" s="1571"/>
    </row>
    <row r="100" spans="1:5" s="31" customFormat="1">
      <c r="A100" s="1572" t="s">
        <v>987</v>
      </c>
      <c r="B100" s="1572"/>
      <c r="C100" s="1572"/>
      <c r="D100" s="1572"/>
      <c r="E100" s="1573" t="s">
        <v>504</v>
      </c>
    </row>
    <row r="101" spans="1:5">
      <c r="A101" s="25" t="s">
        <v>470</v>
      </c>
      <c r="B101" s="1574"/>
      <c r="C101" s="1540"/>
      <c r="D101" s="1540"/>
    </row>
    <row r="102" spans="1:5" ht="30">
      <c r="A102" s="1575" t="s">
        <v>988</v>
      </c>
      <c r="B102" s="1506" t="s">
        <v>67</v>
      </c>
      <c r="C102" s="1506" t="s">
        <v>873</v>
      </c>
      <c r="D102" s="1506" t="s">
        <v>874</v>
      </c>
    </row>
    <row r="103" spans="1:5">
      <c r="A103" s="1557" t="s">
        <v>67</v>
      </c>
      <c r="B103" s="1576"/>
      <c r="C103" s="1576"/>
      <c r="D103" s="1577"/>
    </row>
    <row r="104" spans="1:5">
      <c r="A104" s="1333" t="s">
        <v>989</v>
      </c>
      <c r="B104" s="1578">
        <v>0.17247392335155109</v>
      </c>
      <c r="C104" s="1579">
        <v>0.16936289299372231</v>
      </c>
      <c r="D104" s="1579">
        <v>0.25578594691018175</v>
      </c>
    </row>
    <row r="105" spans="1:5">
      <c r="A105" s="1333" t="s">
        <v>990</v>
      </c>
      <c r="B105" s="1578">
        <v>1.6658453358064707E-2</v>
      </c>
      <c r="C105" s="1580">
        <v>7.7511926859499258E-3</v>
      </c>
      <c r="D105" s="1580">
        <v>0.1602456056463355</v>
      </c>
    </row>
    <row r="106" spans="1:5">
      <c r="A106" s="1333" t="s">
        <v>991</v>
      </c>
      <c r="B106" s="1578">
        <v>6.0020294762454185E-2</v>
      </c>
      <c r="C106" s="1580">
        <v>5.9277635973646658E-2</v>
      </c>
      <c r="D106" s="1580">
        <v>6.7717381098924667E-2</v>
      </c>
    </row>
    <row r="107" spans="1:5">
      <c r="A107" s="1333" t="s">
        <v>992</v>
      </c>
      <c r="B107" s="1578">
        <v>4.1474542334778652E-2</v>
      </c>
      <c r="C107" s="1580">
        <v>3.5024191640667945E-2</v>
      </c>
      <c r="D107" s="1580">
        <v>9.6841460964236736E-2</v>
      </c>
    </row>
    <row r="108" spans="1:5">
      <c r="A108" s="1333" t="s">
        <v>993</v>
      </c>
      <c r="B108" s="1578">
        <v>4.6507841223135671E-2</v>
      </c>
      <c r="C108" s="1581">
        <v>4.0532739915629445E-2</v>
      </c>
      <c r="D108" s="1581">
        <v>8.5940079255731439E-2</v>
      </c>
    </row>
    <row r="109" spans="1:5">
      <c r="A109" s="1557" t="s">
        <v>979</v>
      </c>
      <c r="B109" s="1558"/>
      <c r="C109" s="1558"/>
      <c r="D109" s="1564"/>
      <c r="E109" s="1582"/>
    </row>
    <row r="110" spans="1:5">
      <c r="A110" s="1583" t="s">
        <v>989</v>
      </c>
      <c r="B110" s="1578">
        <v>6.6616588267880417E-2</v>
      </c>
      <c r="C110" s="1579">
        <v>6.5634257397330975E-2</v>
      </c>
      <c r="D110" s="1579">
        <v>0.10787628447614872</v>
      </c>
      <c r="E110" s="1582"/>
    </row>
    <row r="111" spans="1:5">
      <c r="A111" s="1333" t="s">
        <v>990</v>
      </c>
      <c r="B111" s="1578">
        <v>5.5331293370304291E-2</v>
      </c>
      <c r="C111" s="1580">
        <v>5.1787003767418849E-2</v>
      </c>
      <c r="D111" s="1580">
        <v>0.16288815068448614</v>
      </c>
      <c r="E111" s="1582"/>
    </row>
    <row r="112" spans="1:5">
      <c r="A112" s="1333" t="s">
        <v>991</v>
      </c>
      <c r="B112" s="1578">
        <v>6.8002648717527148E-2</v>
      </c>
      <c r="C112" s="1580">
        <v>6.082929486049804E-2</v>
      </c>
      <c r="D112" s="1580">
        <v>0.16937186524854786</v>
      </c>
      <c r="E112" s="1582"/>
    </row>
    <row r="113" spans="1:6">
      <c r="A113" s="1333" t="s">
        <v>992</v>
      </c>
      <c r="B113" s="1578">
        <v>9.0028722947816053E-2</v>
      </c>
      <c r="C113" s="1580">
        <v>7.2731114721667822E-2</v>
      </c>
      <c r="D113" s="1580">
        <v>0.20092867335357423</v>
      </c>
      <c r="E113" s="1582"/>
    </row>
    <row r="114" spans="1:6">
      <c r="A114" s="1333" t="s">
        <v>993</v>
      </c>
      <c r="B114" s="1578">
        <v>4.5001162725659238E-2</v>
      </c>
      <c r="C114" s="1581">
        <v>3.9843311283174199E-2</v>
      </c>
      <c r="D114" s="1581">
        <v>6.6830763367067947E-2</v>
      </c>
      <c r="E114" s="1582"/>
    </row>
    <row r="115" spans="1:6" ht="15" customHeight="1">
      <c r="A115" s="1557" t="s">
        <v>980</v>
      </c>
      <c r="B115" s="1558"/>
      <c r="C115" s="1558"/>
      <c r="D115" s="1564"/>
      <c r="E115" s="1582"/>
    </row>
    <row r="116" spans="1:6">
      <c r="A116" s="1583" t="s">
        <v>989</v>
      </c>
      <c r="B116" s="1578">
        <v>0.1821250237838612</v>
      </c>
      <c r="C116" s="1579">
        <v>0.17895589996396</v>
      </c>
      <c r="D116" s="1579">
        <v>0.26431711901658317</v>
      </c>
      <c r="E116" s="1582"/>
    </row>
    <row r="117" spans="1:6">
      <c r="A117" s="1333" t="s">
        <v>990</v>
      </c>
      <c r="B117" s="1578">
        <v>1.386743219491926E-2</v>
      </c>
      <c r="C117" s="1580">
        <v>4.4691251693633749E-3</v>
      </c>
      <c r="D117" s="1580">
        <v>0.16014390078989327</v>
      </c>
      <c r="E117" s="1582"/>
    </row>
    <row r="118" spans="1:6">
      <c r="A118" s="1333" t="s">
        <v>991</v>
      </c>
      <c r="B118" s="1578">
        <v>5.9347056748724425E-2</v>
      </c>
      <c r="C118" s="1580">
        <v>5.9144134040171492E-2</v>
      </c>
      <c r="D118" s="1580">
        <v>6.1413406291317418E-2</v>
      </c>
      <c r="E118" s="1582"/>
    </row>
    <row r="119" spans="1:6">
      <c r="A119" s="1333" t="s">
        <v>992</v>
      </c>
      <c r="B119" s="1578">
        <v>3.6621371860015239E-2</v>
      </c>
      <c r="C119" s="1580">
        <v>3.141638044987527E-2</v>
      </c>
      <c r="D119" s="1580">
        <v>8.3006859170516645E-2</v>
      </c>
      <c r="E119" s="1582"/>
    </row>
    <row r="120" spans="1:6">
      <c r="A120" s="1333" t="s">
        <v>993</v>
      </c>
      <c r="B120" s="1584">
        <v>4.668586455525392E-2</v>
      </c>
      <c r="C120" s="1581">
        <v>4.0608018632140697E-2</v>
      </c>
      <c r="D120" s="1581">
        <v>8.9408921445680578E-2</v>
      </c>
      <c r="E120" s="1582"/>
    </row>
    <row r="121" spans="1:6">
      <c r="A121" s="25" t="s">
        <v>994</v>
      </c>
    </row>
    <row r="123" spans="1:6">
      <c r="A123" s="1571"/>
      <c r="B123" s="1571"/>
      <c r="C123" s="1571"/>
      <c r="D123" s="1571"/>
      <c r="E123" s="1571"/>
    </row>
    <row r="124" spans="1:6">
      <c r="A124" s="1555" t="s">
        <v>995</v>
      </c>
      <c r="B124" s="1585"/>
      <c r="C124" s="1585"/>
    </row>
    <row r="125" spans="1:6" s="31" customFormat="1" ht="24.75" customHeight="1">
      <c r="A125" s="1541" t="s">
        <v>69</v>
      </c>
      <c r="B125" s="1506" t="s">
        <v>67</v>
      </c>
      <c r="C125" s="1506" t="s">
        <v>873</v>
      </c>
      <c r="D125" s="1506" t="s">
        <v>874</v>
      </c>
      <c r="E125" s="311"/>
    </row>
    <row r="126" spans="1:6" ht="14.25" customHeight="1">
      <c r="A126" s="1557" t="s">
        <v>67</v>
      </c>
      <c r="B126" s="1576"/>
      <c r="C126" s="1576"/>
      <c r="D126" s="1577"/>
      <c r="F126" s="31"/>
    </row>
    <row r="127" spans="1:6" ht="18.75" customHeight="1">
      <c r="A127" s="1369">
        <v>1975</v>
      </c>
      <c r="B127" s="1586">
        <v>58.671841066606234</v>
      </c>
      <c r="C127" s="1587">
        <v>77.641269718427935</v>
      </c>
      <c r="D127" s="1588">
        <v>6.8453324875779682</v>
      </c>
      <c r="F127" s="1589"/>
    </row>
    <row r="128" spans="1:6" ht="15" customHeight="1">
      <c r="A128" s="1369">
        <v>1980</v>
      </c>
      <c r="B128" s="1590">
        <v>60.595819833218243</v>
      </c>
      <c r="C128" s="1591">
        <v>78.919345891319551</v>
      </c>
      <c r="D128" s="1592">
        <v>10.015812250332889</v>
      </c>
      <c r="E128" s="31"/>
      <c r="F128" s="1593"/>
    </row>
    <row r="129" spans="1:6" ht="15" customHeight="1">
      <c r="A129" s="1369">
        <v>1985</v>
      </c>
      <c r="B129" s="1590">
        <v>52.541887795122577</v>
      </c>
      <c r="C129" s="1591">
        <v>71.552624173905272</v>
      </c>
      <c r="D129" s="1592">
        <v>13.631494808459333</v>
      </c>
      <c r="E129" s="31"/>
      <c r="F129" s="1594"/>
    </row>
    <row r="130" spans="1:6">
      <c r="A130" s="1369">
        <v>1995</v>
      </c>
      <c r="B130" s="1590">
        <v>56.541317802396485</v>
      </c>
      <c r="C130" s="1591">
        <v>74.391465768412772</v>
      </c>
      <c r="D130" s="1592">
        <v>16.72259948786332</v>
      </c>
      <c r="E130" s="1589"/>
      <c r="F130" s="1595"/>
    </row>
    <row r="131" spans="1:6">
      <c r="A131" s="1369">
        <v>2001</v>
      </c>
      <c r="B131" s="1590">
        <v>57.81197927971192</v>
      </c>
      <c r="C131" s="1591">
        <v>75.027537710837578</v>
      </c>
      <c r="D131" s="1592">
        <v>22.069879188703251</v>
      </c>
      <c r="E131" s="1593"/>
      <c r="F131" s="1595"/>
    </row>
    <row r="132" spans="1:6">
      <c r="A132" s="1369">
        <v>2005</v>
      </c>
      <c r="B132" s="1596">
        <v>58.257972224048295</v>
      </c>
      <c r="C132" s="1597">
        <v>75.262566167537386</v>
      </c>
      <c r="D132" s="1598">
        <v>24.915268580616498</v>
      </c>
      <c r="E132" s="1594"/>
      <c r="F132" s="1594"/>
    </row>
    <row r="133" spans="1:6">
      <c r="A133" s="1557" t="s">
        <v>979</v>
      </c>
      <c r="B133" s="1576"/>
      <c r="C133" s="1576"/>
      <c r="D133" s="1577"/>
      <c r="E133" s="1595"/>
      <c r="F133" s="1595"/>
    </row>
    <row r="134" spans="1:6">
      <c r="A134" s="1560">
        <v>1975</v>
      </c>
      <c r="B134" s="1599">
        <v>22.586816310170171</v>
      </c>
      <c r="C134" s="1587">
        <v>41.487105821191598</v>
      </c>
      <c r="D134" s="1588">
        <v>1.0410168434185902</v>
      </c>
      <c r="E134" s="1595"/>
      <c r="F134" s="1595"/>
    </row>
    <row r="135" spans="1:6">
      <c r="A135" s="1369">
        <v>1980</v>
      </c>
      <c r="B135" s="1600">
        <v>18.806723059300378</v>
      </c>
      <c r="C135" s="1591">
        <v>34.65297022482445</v>
      </c>
      <c r="D135" s="1592">
        <v>1.0374074160611229</v>
      </c>
      <c r="E135" s="1594"/>
      <c r="F135" s="1594"/>
    </row>
    <row r="136" spans="1:6">
      <c r="A136" s="1369">
        <v>1985</v>
      </c>
      <c r="B136" s="1600">
        <v>16.441882013795944</v>
      </c>
      <c r="C136" s="1591">
        <v>30.600928903179707</v>
      </c>
      <c r="D136" s="1592">
        <v>1.4316663384186525</v>
      </c>
      <c r="E136" s="1595"/>
      <c r="F136" s="1595"/>
    </row>
    <row r="137" spans="1:6">
      <c r="A137" s="1369">
        <v>1995</v>
      </c>
      <c r="B137" s="1600">
        <v>19.397018331109884</v>
      </c>
      <c r="C137" s="1591">
        <v>34.10311824637234</v>
      </c>
      <c r="D137" s="1592">
        <v>4.1386758433856237</v>
      </c>
      <c r="E137" s="1595"/>
      <c r="F137" s="1595"/>
    </row>
    <row r="138" spans="1:6">
      <c r="A138" s="1369">
        <v>2001</v>
      </c>
      <c r="B138" s="1600">
        <v>24.193994975553093</v>
      </c>
      <c r="C138" s="1591">
        <v>39.196010256272565</v>
      </c>
      <c r="D138" s="1592">
        <v>9.0072705034993543</v>
      </c>
      <c r="E138" s="1594"/>
      <c r="F138" s="1595"/>
    </row>
    <row r="139" spans="1:6">
      <c r="A139" s="1369">
        <v>2005</v>
      </c>
      <c r="B139" s="1596">
        <v>24.505748307767853</v>
      </c>
      <c r="C139" s="1597">
        <v>38.745577246984617</v>
      </c>
      <c r="D139" s="1598">
        <v>9.9722528280771385</v>
      </c>
      <c r="E139" s="1595"/>
      <c r="F139" s="1601"/>
    </row>
    <row r="140" spans="1:6" ht="15" customHeight="1">
      <c r="A140" s="1557" t="s">
        <v>980</v>
      </c>
      <c r="B140" s="1576"/>
      <c r="C140" s="1576"/>
      <c r="D140" s="1577"/>
      <c r="E140" s="1595"/>
    </row>
    <row r="141" spans="1:6">
      <c r="A141" s="1560">
        <v>1975</v>
      </c>
      <c r="B141" s="1599">
        <v>71.292838662809217</v>
      </c>
      <c r="C141" s="1587">
        <v>86.042759497695116</v>
      </c>
      <c r="D141" s="1588">
        <v>11.631196553719541</v>
      </c>
      <c r="E141" s="1595"/>
    </row>
    <row r="142" spans="1:6">
      <c r="A142" s="1369">
        <v>1980</v>
      </c>
      <c r="B142" s="1600">
        <v>71.104205441815111</v>
      </c>
      <c r="C142" s="1591">
        <v>86.407938102539688</v>
      </c>
      <c r="D142" s="1592">
        <v>14.983001770918165</v>
      </c>
      <c r="E142" s="1601"/>
    </row>
    <row r="143" spans="1:6">
      <c r="A143" s="1369">
        <v>1985</v>
      </c>
      <c r="B143" s="1600">
        <v>63.956619401284485</v>
      </c>
      <c r="C143" s="1591">
        <v>80.788196391623003</v>
      </c>
      <c r="D143" s="1592">
        <v>20.35466203580016</v>
      </c>
    </row>
    <row r="144" spans="1:6">
      <c r="A144" s="1369">
        <v>1995</v>
      </c>
      <c r="B144" s="1600">
        <v>68.029106629843454</v>
      </c>
      <c r="C144" s="1591">
        <v>82.890660036957158</v>
      </c>
      <c r="D144" s="1592">
        <v>24.258318398307548</v>
      </c>
    </row>
    <row r="145" spans="1:4">
      <c r="A145" s="1369">
        <v>2001</v>
      </c>
      <c r="B145" s="1600">
        <v>69.201992444817648</v>
      </c>
      <c r="C145" s="1591">
        <v>83.357572201659053</v>
      </c>
      <c r="D145" s="1592">
        <v>30.311500570184087</v>
      </c>
    </row>
    <row r="146" spans="1:4">
      <c r="A146" s="1369">
        <v>2005</v>
      </c>
      <c r="B146" s="1596">
        <v>69.52612782796912</v>
      </c>
      <c r="C146" s="1597">
        <v>83.878259153366912</v>
      </c>
      <c r="D146" s="1598">
        <v>33.569536180462983</v>
      </c>
    </row>
    <row r="147" spans="1:4">
      <c r="A147" s="311" t="s">
        <v>994</v>
      </c>
      <c r="B147" s="1602"/>
      <c r="C147" s="1602"/>
    </row>
    <row r="148" spans="1:4">
      <c r="A148" s="1603"/>
      <c r="B148" s="1602"/>
      <c r="C148" s="1602"/>
      <c r="D148" s="1602"/>
    </row>
    <row r="149" spans="1:4">
      <c r="A149" s="1555" t="s">
        <v>996</v>
      </c>
      <c r="B149" s="1585"/>
      <c r="C149" s="1585"/>
    </row>
    <row r="150" spans="1:4">
      <c r="A150" s="1541" t="s">
        <v>69</v>
      </c>
      <c r="B150" s="1506" t="s">
        <v>67</v>
      </c>
      <c r="C150" s="1506" t="s">
        <v>873</v>
      </c>
      <c r="D150" s="1506" t="s">
        <v>874</v>
      </c>
    </row>
    <row r="151" spans="1:4">
      <c r="A151" s="1557" t="s">
        <v>67</v>
      </c>
      <c r="B151" s="1576"/>
      <c r="C151" s="1576"/>
      <c r="D151" s="1577"/>
    </row>
    <row r="152" spans="1:4">
      <c r="A152" s="1369">
        <v>1975</v>
      </c>
      <c r="B152" s="1586">
        <v>78.739757520448777</v>
      </c>
      <c r="C152" s="1587">
        <v>95.242406532885482</v>
      </c>
      <c r="D152" s="1588">
        <v>12.362353953863103</v>
      </c>
    </row>
    <row r="153" spans="1:4">
      <c r="A153" s="1369">
        <v>1980</v>
      </c>
      <c r="B153" s="1590">
        <v>80.541437645636606</v>
      </c>
      <c r="C153" s="1591">
        <v>95.649886082526265</v>
      </c>
      <c r="D153" s="1592">
        <v>18.157959179603054</v>
      </c>
    </row>
    <row r="154" spans="1:4">
      <c r="A154" s="1369">
        <v>1985</v>
      </c>
      <c r="B154" s="1590">
        <v>75.379369402097112</v>
      </c>
      <c r="C154" s="1591">
        <v>93.3519100002664</v>
      </c>
      <c r="D154" s="1592">
        <v>24.566324870543284</v>
      </c>
    </row>
    <row r="155" spans="1:4">
      <c r="A155" s="1369">
        <v>1995</v>
      </c>
      <c r="B155" s="1590">
        <v>76.163224136078441</v>
      </c>
      <c r="C155" s="1591">
        <v>92.147484810780711</v>
      </c>
      <c r="D155" s="1592">
        <v>27.987104313526789</v>
      </c>
    </row>
    <row r="156" spans="1:4">
      <c r="A156" s="1369">
        <v>2001</v>
      </c>
      <c r="B156" s="1590">
        <v>75.416994119778167</v>
      </c>
      <c r="C156" s="1591">
        <v>91.283230690076934</v>
      </c>
      <c r="D156" s="1592">
        <v>33.868358739980877</v>
      </c>
    </row>
    <row r="157" spans="1:4">
      <c r="A157" s="1369">
        <v>2005</v>
      </c>
      <c r="B157" s="1596">
        <v>74.827620862825697</v>
      </c>
      <c r="C157" s="1597">
        <v>90.923059544733945</v>
      </c>
      <c r="D157" s="1598">
        <v>36.527647356029561</v>
      </c>
    </row>
    <row r="158" spans="1:4">
      <c r="A158" s="1557" t="s">
        <v>979</v>
      </c>
      <c r="B158" s="1576"/>
      <c r="C158" s="1576"/>
      <c r="D158" s="1577"/>
    </row>
    <row r="159" spans="1:4">
      <c r="A159" s="1560">
        <v>1975</v>
      </c>
      <c r="B159" s="1599">
        <v>43.203265138227835</v>
      </c>
      <c r="C159" s="1587">
        <v>77.495650910742356</v>
      </c>
      <c r="D159" s="1588">
        <v>2.0472164498240621</v>
      </c>
    </row>
    <row r="160" spans="1:4">
      <c r="A160" s="1369">
        <v>1980</v>
      </c>
      <c r="B160" s="1600">
        <v>38.517520796675875</v>
      </c>
      <c r="C160" s="1591">
        <v>69.284285170503637</v>
      </c>
      <c r="D160" s="1592">
        <v>2.1843433344889518</v>
      </c>
    </row>
    <row r="161" spans="1:5">
      <c r="A161" s="1369">
        <v>1985</v>
      </c>
      <c r="B161" s="1600">
        <v>34.692155507999509</v>
      </c>
      <c r="C161" s="1591">
        <v>64.482668462204799</v>
      </c>
      <c r="D161" s="1592">
        <v>3.0250189940571359</v>
      </c>
    </row>
    <row r="162" spans="1:5">
      <c r="A162" s="1369">
        <v>1995</v>
      </c>
      <c r="B162" s="1600">
        <v>35.381870492501584</v>
      </c>
      <c r="C162" s="1591">
        <v>62.501891451167801</v>
      </c>
      <c r="D162" s="1592">
        <v>7.5125448042625411</v>
      </c>
    </row>
    <row r="163" spans="1:5">
      <c r="A163" s="1369">
        <v>2001</v>
      </c>
      <c r="B163" s="1600">
        <v>40.677051990962042</v>
      </c>
      <c r="C163" s="1591">
        <v>66.886203539316185</v>
      </c>
      <c r="D163" s="1592">
        <v>14.921038709604801</v>
      </c>
    </row>
    <row r="164" spans="1:5">
      <c r="A164" s="1369">
        <v>2005</v>
      </c>
      <c r="B164" s="1596">
        <v>40.533555808091215</v>
      </c>
      <c r="C164" s="1597">
        <v>64.82929270067909</v>
      </c>
      <c r="D164" s="1598">
        <v>16.303962542793471</v>
      </c>
    </row>
    <row r="165" spans="1:5">
      <c r="A165" s="1557" t="s">
        <v>980</v>
      </c>
      <c r="B165" s="1576"/>
      <c r="C165" s="1576"/>
      <c r="D165" s="1577"/>
    </row>
    <row r="166" spans="1:5">
      <c r="A166" s="1560">
        <v>1975</v>
      </c>
      <c r="B166" s="1599">
        <v>86.636233937015163</v>
      </c>
      <c r="C166" s="1587">
        <v>97.750581196933311</v>
      </c>
      <c r="D166" s="1588">
        <v>19.68020528609771</v>
      </c>
    </row>
    <row r="167" spans="1:5">
      <c r="A167" s="1369">
        <v>1980</v>
      </c>
      <c r="B167" s="1600">
        <v>86.843244706041546</v>
      </c>
      <c r="C167" s="1591">
        <v>98.184782129796886</v>
      </c>
      <c r="D167" s="1592">
        <v>25.223598024068068</v>
      </c>
    </row>
    <row r="168" spans="1:5">
      <c r="A168" s="1369">
        <v>1985</v>
      </c>
      <c r="B168" s="1600">
        <v>83.322939065219742</v>
      </c>
      <c r="C168" s="1591">
        <v>97.064094927971922</v>
      </c>
      <c r="D168" s="1592">
        <v>33.932369306210539</v>
      </c>
    </row>
    <row r="169" spans="1:5">
      <c r="A169" s="1369">
        <v>1995</v>
      </c>
      <c r="B169" s="1600">
        <v>84.780307975122653</v>
      </c>
      <c r="C169" s="1591">
        <v>96.103832857724029</v>
      </c>
      <c r="D169" s="1592">
        <v>38.787119162003599</v>
      </c>
    </row>
    <row r="170" spans="1:5">
      <c r="A170" s="1369">
        <v>2001</v>
      </c>
      <c r="B170" s="1600">
        <v>83.905072482865862</v>
      </c>
      <c r="C170" s="1591">
        <v>95.074118700266425</v>
      </c>
      <c r="D170" s="1592">
        <v>44.451150509241792</v>
      </c>
    </row>
    <row r="171" spans="1:5">
      <c r="A171" s="1369">
        <v>2005</v>
      </c>
      <c r="B171" s="1596">
        <v>83.100956728821302</v>
      </c>
      <c r="C171" s="1597">
        <v>95.09452839934967</v>
      </c>
      <c r="D171" s="1598">
        <v>46.437754099151284</v>
      </c>
    </row>
    <row r="172" spans="1:5">
      <c r="A172" s="311" t="s">
        <v>994</v>
      </c>
      <c r="B172" s="1602"/>
      <c r="C172" s="1602"/>
    </row>
    <row r="173" spans="1:5">
      <c r="A173" s="1603"/>
      <c r="B173" s="1602"/>
      <c r="C173" s="1602"/>
      <c r="D173" s="1602"/>
    </row>
    <row r="174" spans="1:5">
      <c r="A174" s="1555" t="s">
        <v>997</v>
      </c>
      <c r="B174" s="238"/>
      <c r="C174" s="1604"/>
      <c r="D174" s="1605"/>
    </row>
    <row r="175" spans="1:5">
      <c r="A175" s="1516" t="s">
        <v>70</v>
      </c>
    </row>
    <row r="176" spans="1:5">
      <c r="A176" s="1606" t="s">
        <v>69</v>
      </c>
      <c r="B176" s="1506" t="s">
        <v>67</v>
      </c>
      <c r="C176" s="1506" t="s">
        <v>873</v>
      </c>
      <c r="D176" s="1506" t="s">
        <v>874</v>
      </c>
      <c r="E176" s="1556" t="s">
        <v>985</v>
      </c>
    </row>
    <row r="177" spans="1:5" s="31" customFormat="1">
      <c r="A177" s="1558" t="s">
        <v>67</v>
      </c>
      <c r="B177" s="1576"/>
      <c r="C177" s="1576"/>
      <c r="D177" s="1576"/>
      <c r="E177" s="1607"/>
    </row>
    <row r="178" spans="1:5">
      <c r="A178" s="1583">
        <v>1975</v>
      </c>
      <c r="B178" s="1561">
        <v>121413</v>
      </c>
      <c r="C178" s="1561">
        <v>117784</v>
      </c>
      <c r="D178" s="1608">
        <v>3629</v>
      </c>
      <c r="E178" s="1609">
        <v>27758</v>
      </c>
    </row>
    <row r="179" spans="1:5">
      <c r="A179" s="1333">
        <v>1980</v>
      </c>
      <c r="B179" s="1561">
        <v>271095</v>
      </c>
      <c r="C179" s="1561">
        <v>259481</v>
      </c>
      <c r="D179" s="1608">
        <v>11614</v>
      </c>
      <c r="E179" s="1609">
        <v>29570</v>
      </c>
    </row>
    <row r="180" spans="1:5">
      <c r="A180" s="1333">
        <v>1985</v>
      </c>
      <c r="B180" s="1561">
        <v>294524</v>
      </c>
      <c r="C180" s="1561">
        <v>269821</v>
      </c>
      <c r="D180" s="1608">
        <v>24703</v>
      </c>
      <c r="E180" s="1609">
        <v>31397</v>
      </c>
    </row>
    <row r="181" spans="1:5">
      <c r="A181" s="1333">
        <v>1995</v>
      </c>
      <c r="B181" s="1561">
        <v>525457</v>
      </c>
      <c r="C181" s="1561">
        <v>477828</v>
      </c>
      <c r="D181" s="1608">
        <v>47629</v>
      </c>
      <c r="E181" s="1609">
        <v>35049</v>
      </c>
    </row>
    <row r="182" spans="1:5">
      <c r="A182" s="1333">
        <v>2001</v>
      </c>
      <c r="B182" s="1561">
        <v>649342</v>
      </c>
      <c r="C182" s="1561">
        <v>575843</v>
      </c>
      <c r="D182" s="1608">
        <v>73499</v>
      </c>
      <c r="E182" s="1609">
        <v>37193</v>
      </c>
    </row>
    <row r="183" spans="1:5">
      <c r="A183" s="1333">
        <v>2005</v>
      </c>
      <c r="B183" s="1610">
        <v>786738</v>
      </c>
      <c r="C183" s="1549">
        <v>677950</v>
      </c>
      <c r="D183" s="1610">
        <v>108788</v>
      </c>
      <c r="E183" s="1609">
        <v>38691</v>
      </c>
    </row>
    <row r="184" spans="1:5">
      <c r="A184" s="1557" t="s">
        <v>979</v>
      </c>
      <c r="B184" s="1576"/>
      <c r="C184" s="1576"/>
      <c r="D184" s="1577"/>
      <c r="E184" s="1611"/>
    </row>
    <row r="185" spans="1:5">
      <c r="A185" s="1333">
        <v>1975</v>
      </c>
      <c r="B185" s="1566">
        <v>11946</v>
      </c>
      <c r="C185" s="1561">
        <v>11685</v>
      </c>
      <c r="D185" s="1608">
        <v>261</v>
      </c>
      <c r="E185" s="1609">
        <v>27758</v>
      </c>
    </row>
    <row r="186" spans="1:5">
      <c r="A186" s="1333">
        <v>1980</v>
      </c>
      <c r="B186" s="1568">
        <v>16595</v>
      </c>
      <c r="C186" s="1561">
        <v>16166</v>
      </c>
      <c r="D186" s="1608">
        <v>429</v>
      </c>
      <c r="E186" s="1609">
        <v>29570</v>
      </c>
    </row>
    <row r="187" spans="1:5">
      <c r="A187" s="1333">
        <v>1985</v>
      </c>
      <c r="B187" s="1568">
        <v>21579</v>
      </c>
      <c r="C187" s="1561">
        <v>20674</v>
      </c>
      <c r="D187" s="1608">
        <v>905</v>
      </c>
      <c r="E187" s="1609">
        <v>31397</v>
      </c>
    </row>
    <row r="188" spans="1:5">
      <c r="A188" s="1333">
        <v>1995</v>
      </c>
      <c r="B188" s="1568">
        <v>40981</v>
      </c>
      <c r="C188" s="1561">
        <v>36679</v>
      </c>
      <c r="D188" s="1608">
        <v>4302</v>
      </c>
      <c r="E188" s="1609">
        <v>35049</v>
      </c>
    </row>
    <row r="189" spans="1:5">
      <c r="A189" s="1333">
        <v>2001</v>
      </c>
      <c r="B189" s="1568">
        <v>60753</v>
      </c>
      <c r="C189" s="1561">
        <v>51018</v>
      </c>
      <c r="D189" s="1608">
        <v>9735</v>
      </c>
      <c r="E189" s="1609">
        <v>37193</v>
      </c>
    </row>
    <row r="190" spans="1:5">
      <c r="A190" s="1333">
        <v>2005</v>
      </c>
      <c r="B190" s="1549">
        <v>75518</v>
      </c>
      <c r="C190" s="1549">
        <v>60911</v>
      </c>
      <c r="D190" s="1610">
        <v>14607</v>
      </c>
      <c r="E190" s="1609">
        <v>38691</v>
      </c>
    </row>
    <row r="191" spans="1:5">
      <c r="A191" s="1557" t="s">
        <v>980</v>
      </c>
      <c r="B191" s="1576"/>
      <c r="C191" s="1576"/>
      <c r="D191" s="1577"/>
      <c r="E191" s="1611"/>
    </row>
    <row r="192" spans="1:5">
      <c r="A192" s="1333">
        <v>1975</v>
      </c>
      <c r="B192" s="1566">
        <v>109467</v>
      </c>
      <c r="C192" s="1561">
        <v>106099</v>
      </c>
      <c r="D192" s="1612">
        <v>3368</v>
      </c>
      <c r="E192" s="1609">
        <v>27758</v>
      </c>
    </row>
    <row r="193" spans="1:5">
      <c r="A193" s="1333">
        <v>1980</v>
      </c>
      <c r="B193" s="1568">
        <v>254500</v>
      </c>
      <c r="C193" s="1561">
        <v>243315</v>
      </c>
      <c r="D193" s="1608">
        <v>11185</v>
      </c>
      <c r="E193" s="1609">
        <v>29570</v>
      </c>
    </row>
    <row r="194" spans="1:5">
      <c r="A194" s="1333">
        <v>1985</v>
      </c>
      <c r="B194" s="1568">
        <v>272945</v>
      </c>
      <c r="C194" s="1561">
        <v>249147</v>
      </c>
      <c r="D194" s="1608">
        <v>23798</v>
      </c>
      <c r="E194" s="1609">
        <v>31397</v>
      </c>
    </row>
    <row r="195" spans="1:5">
      <c r="A195" s="1333">
        <v>1995</v>
      </c>
      <c r="B195" s="1568">
        <v>484476</v>
      </c>
      <c r="C195" s="1561">
        <v>441149</v>
      </c>
      <c r="D195" s="1608">
        <v>43327</v>
      </c>
      <c r="E195" s="1609">
        <v>35049</v>
      </c>
    </row>
    <row r="196" spans="1:5">
      <c r="A196" s="1333">
        <v>2001</v>
      </c>
      <c r="B196" s="1568">
        <v>588589</v>
      </c>
      <c r="C196" s="1561">
        <v>524825</v>
      </c>
      <c r="D196" s="1608">
        <v>63764</v>
      </c>
      <c r="E196" s="1609">
        <v>37193</v>
      </c>
    </row>
    <row r="197" spans="1:5">
      <c r="A197" s="1333">
        <v>2005</v>
      </c>
      <c r="B197" s="1549">
        <v>711220</v>
      </c>
      <c r="C197" s="1549">
        <v>617039</v>
      </c>
      <c r="D197" s="1610">
        <v>94181</v>
      </c>
      <c r="E197" s="1613">
        <v>38691</v>
      </c>
    </row>
    <row r="198" spans="1:5">
      <c r="A198" s="11" t="s">
        <v>72</v>
      </c>
    </row>
    <row r="199" spans="1:5">
      <c r="A199" s="311" t="s">
        <v>986</v>
      </c>
    </row>
    <row r="200" spans="1:5">
      <c r="A200" s="1570" t="s">
        <v>482</v>
      </c>
    </row>
    <row r="202" spans="1:5">
      <c r="A202" s="1555" t="s">
        <v>998</v>
      </c>
      <c r="B202" s="1540"/>
      <c r="C202" s="1540"/>
      <c r="D202" s="1540"/>
    </row>
    <row r="203" spans="1:5">
      <c r="A203" s="158" t="s">
        <v>667</v>
      </c>
    </row>
    <row r="204" spans="1:5">
      <c r="A204" s="1541" t="s">
        <v>69</v>
      </c>
      <c r="B204" s="1506" t="s">
        <v>67</v>
      </c>
      <c r="C204" s="1506" t="s">
        <v>873</v>
      </c>
      <c r="D204" s="1506" t="s">
        <v>874</v>
      </c>
      <c r="E204" s="1556" t="s">
        <v>985</v>
      </c>
    </row>
    <row r="205" spans="1:5" s="31" customFormat="1">
      <c r="A205" s="1557" t="s">
        <v>67</v>
      </c>
      <c r="B205" s="1558"/>
      <c r="C205" s="1558"/>
      <c r="D205" s="1558"/>
      <c r="E205" s="1559"/>
    </row>
    <row r="206" spans="1:5">
      <c r="A206" s="1583">
        <v>1975</v>
      </c>
      <c r="B206" s="1561">
        <v>2861</v>
      </c>
      <c r="C206" s="1561">
        <v>2605</v>
      </c>
      <c r="D206" s="1608">
        <v>256</v>
      </c>
      <c r="E206" s="1609">
        <v>27758</v>
      </c>
    </row>
    <row r="207" spans="1:5">
      <c r="A207" s="1333">
        <v>1980</v>
      </c>
      <c r="B207" s="1561">
        <v>2706</v>
      </c>
      <c r="C207" s="1561">
        <v>2285</v>
      </c>
      <c r="D207" s="1608">
        <v>421</v>
      </c>
      <c r="E207" s="1609">
        <v>29570</v>
      </c>
    </row>
    <row r="208" spans="1:5">
      <c r="A208" s="1333">
        <v>1985</v>
      </c>
      <c r="B208" s="1561">
        <v>2882</v>
      </c>
      <c r="C208" s="1561">
        <v>2260</v>
      </c>
      <c r="D208" s="1608">
        <v>622</v>
      </c>
      <c r="E208" s="1609">
        <v>31397</v>
      </c>
    </row>
    <row r="209" spans="1:5">
      <c r="A209" s="1333">
        <v>1995</v>
      </c>
      <c r="B209" s="1561">
        <v>7424</v>
      </c>
      <c r="C209" s="1561">
        <v>6270</v>
      </c>
      <c r="D209" s="1608">
        <v>1154</v>
      </c>
      <c r="E209" s="1609">
        <v>35049</v>
      </c>
    </row>
    <row r="210" spans="1:5">
      <c r="A210" s="1333">
        <v>2001</v>
      </c>
      <c r="B210" s="1561">
        <v>27205</v>
      </c>
      <c r="C210" s="1561">
        <v>16744</v>
      </c>
      <c r="D210" s="1608">
        <v>10461</v>
      </c>
      <c r="E210" s="1609">
        <v>37193</v>
      </c>
    </row>
    <row r="211" spans="1:5">
      <c r="A211" s="1333">
        <v>2005</v>
      </c>
      <c r="B211" s="1610">
        <v>28573</v>
      </c>
      <c r="C211" s="1549">
        <v>19594</v>
      </c>
      <c r="D211" s="1610">
        <v>8979</v>
      </c>
      <c r="E211" s="1609">
        <v>38691</v>
      </c>
    </row>
    <row r="212" spans="1:5">
      <c r="A212" s="1557" t="s">
        <v>979</v>
      </c>
      <c r="B212" s="1558"/>
      <c r="C212" s="1558"/>
      <c r="D212" s="1564"/>
      <c r="E212" s="1611"/>
    </row>
    <row r="213" spans="1:5">
      <c r="A213" s="1333">
        <v>1975</v>
      </c>
      <c r="B213" s="1566">
        <v>451</v>
      </c>
      <c r="C213" s="1561">
        <v>445</v>
      </c>
      <c r="D213" s="1608">
        <v>6</v>
      </c>
      <c r="E213" s="1609">
        <v>27758</v>
      </c>
    </row>
    <row r="214" spans="1:5">
      <c r="A214" s="1333">
        <v>1980</v>
      </c>
      <c r="B214" s="1568">
        <v>480</v>
      </c>
      <c r="C214" s="1561">
        <v>465</v>
      </c>
      <c r="D214" s="1608">
        <v>15</v>
      </c>
      <c r="E214" s="1609">
        <v>29570</v>
      </c>
    </row>
    <row r="215" spans="1:5">
      <c r="A215" s="1333">
        <v>1985</v>
      </c>
      <c r="B215" s="1568">
        <v>779</v>
      </c>
      <c r="C215" s="1561">
        <v>739</v>
      </c>
      <c r="D215" s="1608">
        <v>40</v>
      </c>
      <c r="E215" s="1609">
        <v>31397</v>
      </c>
    </row>
    <row r="216" spans="1:5">
      <c r="A216" s="1333">
        <v>1995</v>
      </c>
      <c r="B216" s="1568">
        <v>2202</v>
      </c>
      <c r="C216" s="1561">
        <v>1982</v>
      </c>
      <c r="D216" s="1608">
        <v>220</v>
      </c>
      <c r="E216" s="1609">
        <v>35049</v>
      </c>
    </row>
    <row r="217" spans="1:5">
      <c r="A217" s="1333">
        <v>2001</v>
      </c>
      <c r="B217" s="1568">
        <v>10898</v>
      </c>
      <c r="C217" s="1561">
        <v>7377</v>
      </c>
      <c r="D217" s="1608">
        <v>3521</v>
      </c>
      <c r="E217" s="1609">
        <v>37193</v>
      </c>
    </row>
    <row r="218" spans="1:5">
      <c r="A218" s="1333">
        <v>2005</v>
      </c>
      <c r="B218" s="1549">
        <v>10320</v>
      </c>
      <c r="C218" s="1549">
        <v>7640</v>
      </c>
      <c r="D218" s="1610">
        <v>2680</v>
      </c>
      <c r="E218" s="1609">
        <v>38691</v>
      </c>
    </row>
    <row r="219" spans="1:5">
      <c r="A219" s="1557" t="s">
        <v>980</v>
      </c>
      <c r="B219" s="1558"/>
      <c r="C219" s="1558"/>
      <c r="D219" s="1564"/>
      <c r="E219" s="1611"/>
    </row>
    <row r="220" spans="1:5">
      <c r="A220" s="1333">
        <v>1975</v>
      </c>
      <c r="B220" s="1566">
        <v>2410</v>
      </c>
      <c r="C220" s="1561">
        <v>2160</v>
      </c>
      <c r="D220" s="1612">
        <v>250</v>
      </c>
      <c r="E220" s="1609">
        <v>27758</v>
      </c>
    </row>
    <row r="221" spans="1:5">
      <c r="A221" s="1333">
        <v>1980</v>
      </c>
      <c r="B221" s="1568">
        <v>2226</v>
      </c>
      <c r="C221" s="1561">
        <v>1820</v>
      </c>
      <c r="D221" s="1608">
        <v>406</v>
      </c>
      <c r="E221" s="1609">
        <v>29570</v>
      </c>
    </row>
    <row r="222" spans="1:5">
      <c r="A222" s="1333">
        <v>1985</v>
      </c>
      <c r="B222" s="1568">
        <v>2103</v>
      </c>
      <c r="C222" s="1561">
        <v>1521</v>
      </c>
      <c r="D222" s="1608">
        <v>582</v>
      </c>
      <c r="E222" s="1609">
        <v>31397</v>
      </c>
    </row>
    <row r="223" spans="1:5">
      <c r="A223" s="1333">
        <v>1995</v>
      </c>
      <c r="B223" s="1568">
        <v>5222</v>
      </c>
      <c r="C223" s="1561">
        <v>4288</v>
      </c>
      <c r="D223" s="1608">
        <v>934</v>
      </c>
      <c r="E223" s="1609">
        <v>35049</v>
      </c>
    </row>
    <row r="224" spans="1:5">
      <c r="A224" s="1333">
        <v>2001</v>
      </c>
      <c r="B224" s="1568">
        <v>16307</v>
      </c>
      <c r="C224" s="1561">
        <v>9367</v>
      </c>
      <c r="D224" s="1608">
        <v>6940</v>
      </c>
      <c r="E224" s="1609">
        <v>37193</v>
      </c>
    </row>
    <row r="225" spans="1:5">
      <c r="A225" s="1333">
        <v>2005</v>
      </c>
      <c r="B225" s="1549">
        <v>18253</v>
      </c>
      <c r="C225" s="1549">
        <v>11954</v>
      </c>
      <c r="D225" s="1610">
        <v>6299</v>
      </c>
      <c r="E225" s="1613">
        <v>38691</v>
      </c>
    </row>
    <row r="226" spans="1:5">
      <c r="A226" s="11" t="s">
        <v>72</v>
      </c>
    </row>
    <row r="227" spans="1:5">
      <c r="A227" s="311" t="s">
        <v>986</v>
      </c>
    </row>
    <row r="228" spans="1:5">
      <c r="A228" s="1570" t="s">
        <v>482</v>
      </c>
    </row>
    <row r="230" spans="1:5">
      <c r="A230" s="1539" t="s">
        <v>999</v>
      </c>
      <c r="B230" s="1540"/>
      <c r="C230" s="1540"/>
      <c r="E230" s="31"/>
    </row>
    <row r="231" spans="1:5">
      <c r="A231" s="25" t="s">
        <v>470</v>
      </c>
    </row>
    <row r="232" spans="1:5">
      <c r="A232" s="1541" t="s">
        <v>69</v>
      </c>
      <c r="B232" s="1506" t="s">
        <v>67</v>
      </c>
      <c r="C232" s="1506" t="s">
        <v>873</v>
      </c>
      <c r="D232" s="1506" t="s">
        <v>874</v>
      </c>
    </row>
    <row r="233" spans="1:5">
      <c r="A233" s="1557" t="s">
        <v>67</v>
      </c>
      <c r="B233" s="1576"/>
      <c r="C233" s="1576"/>
      <c r="D233" s="1577"/>
    </row>
    <row r="234" spans="1:5">
      <c r="A234" s="1333">
        <v>1975</v>
      </c>
      <c r="B234" s="1614">
        <v>2.2999999999999998</v>
      </c>
      <c r="C234" s="1614">
        <v>2.16</v>
      </c>
      <c r="D234" s="1615">
        <v>6.59</v>
      </c>
    </row>
    <row r="235" spans="1:5">
      <c r="A235" s="1333">
        <v>1980</v>
      </c>
      <c r="B235" s="1614">
        <v>0.99</v>
      </c>
      <c r="C235" s="1614">
        <v>0.87</v>
      </c>
      <c r="D235" s="1615">
        <v>3.5</v>
      </c>
    </row>
    <row r="236" spans="1:5">
      <c r="A236" s="1333">
        <v>1985</v>
      </c>
      <c r="B236" s="1614">
        <v>0.97</v>
      </c>
      <c r="C236" s="1614">
        <v>0.83</v>
      </c>
      <c r="D236" s="1615">
        <v>2.46</v>
      </c>
    </row>
    <row r="237" spans="1:5">
      <c r="A237" s="1333">
        <v>1995</v>
      </c>
      <c r="B237" s="1614">
        <v>1.39</v>
      </c>
      <c r="C237" s="1614">
        <v>1.3</v>
      </c>
      <c r="D237" s="1615">
        <v>2.37</v>
      </c>
    </row>
    <row r="238" spans="1:5">
      <c r="A238" s="1333">
        <v>2001</v>
      </c>
      <c r="B238" s="1614">
        <v>4.0199999999999996</v>
      </c>
      <c r="C238" s="1614">
        <v>2.83</v>
      </c>
      <c r="D238" s="1615">
        <v>12.46</v>
      </c>
    </row>
    <row r="239" spans="1:5">
      <c r="A239" s="1333">
        <v>2005</v>
      </c>
      <c r="B239" s="1616">
        <v>3.5</v>
      </c>
      <c r="C239" s="1617">
        <v>2.81</v>
      </c>
      <c r="D239" s="1616">
        <v>7.62</v>
      </c>
    </row>
    <row r="240" spans="1:5">
      <c r="A240" s="1557" t="s">
        <v>979</v>
      </c>
      <c r="B240" s="1558"/>
      <c r="C240" s="1558"/>
      <c r="D240" s="1564"/>
    </row>
    <row r="241" spans="1:4">
      <c r="A241" s="1583">
        <v>1975</v>
      </c>
      <c r="B241" s="1618">
        <v>3.64</v>
      </c>
      <c r="C241" s="1614">
        <v>3.67</v>
      </c>
      <c r="D241" s="1615">
        <v>2.25</v>
      </c>
    </row>
    <row r="242" spans="1:4">
      <c r="A242" s="1333">
        <v>1980</v>
      </c>
      <c r="B242" s="1618">
        <v>2.81</v>
      </c>
      <c r="C242" s="1614">
        <v>2.8</v>
      </c>
      <c r="D242" s="1615">
        <v>3.38</v>
      </c>
    </row>
    <row r="243" spans="1:4">
      <c r="A243" s="1333">
        <v>1985</v>
      </c>
      <c r="B243" s="1618">
        <v>3.48</v>
      </c>
      <c r="C243" s="1614">
        <v>3.45</v>
      </c>
      <c r="D243" s="1615">
        <v>4.2300000000000004</v>
      </c>
    </row>
    <row r="244" spans="1:4">
      <c r="A244" s="1333">
        <v>1995</v>
      </c>
      <c r="B244" s="1614">
        <v>5.0999999999999996</v>
      </c>
      <c r="C244" s="1614">
        <v>5.13</v>
      </c>
      <c r="D244" s="1615">
        <v>4.87</v>
      </c>
    </row>
    <row r="245" spans="1:4">
      <c r="A245" s="1333">
        <v>2001</v>
      </c>
      <c r="B245" s="1614">
        <v>15.21</v>
      </c>
      <c r="C245" s="1614">
        <v>12.63</v>
      </c>
      <c r="D245" s="1615">
        <v>26.56</v>
      </c>
    </row>
    <row r="246" spans="1:4">
      <c r="A246" s="1333">
        <v>2005</v>
      </c>
      <c r="B246" s="1619">
        <v>12.02</v>
      </c>
      <c r="C246" s="1619">
        <v>11.14</v>
      </c>
      <c r="D246" s="1620">
        <v>15.5</v>
      </c>
    </row>
    <row r="247" spans="1:4">
      <c r="A247" s="1557" t="s">
        <v>980</v>
      </c>
      <c r="B247" s="1558"/>
      <c r="C247" s="1558"/>
      <c r="D247" s="1564"/>
    </row>
    <row r="248" spans="1:4">
      <c r="A248" s="1583">
        <v>1975</v>
      </c>
      <c r="B248" s="1618">
        <v>2.15</v>
      </c>
      <c r="C248" s="1614">
        <v>2</v>
      </c>
      <c r="D248" s="1615">
        <v>6.91</v>
      </c>
    </row>
    <row r="249" spans="1:4">
      <c r="A249" s="1333">
        <v>1980</v>
      </c>
      <c r="B249" s="1618">
        <v>0.87</v>
      </c>
      <c r="C249" s="1614">
        <v>0.74</v>
      </c>
      <c r="D249" s="1615">
        <v>3.5</v>
      </c>
    </row>
    <row r="250" spans="1:4">
      <c r="A250" s="1333">
        <v>1985</v>
      </c>
      <c r="B250" s="1618">
        <v>0.76</v>
      </c>
      <c r="C250" s="1614">
        <v>0.61</v>
      </c>
      <c r="D250" s="1615">
        <v>2.39</v>
      </c>
    </row>
    <row r="251" spans="1:4">
      <c r="A251" s="1333">
        <v>1995</v>
      </c>
      <c r="B251" s="1618">
        <v>1.07</v>
      </c>
      <c r="C251" s="1614">
        <v>0.96</v>
      </c>
      <c r="D251" s="1615">
        <v>2.11</v>
      </c>
    </row>
    <row r="252" spans="1:4">
      <c r="A252" s="1333">
        <v>2001</v>
      </c>
      <c r="B252" s="1618">
        <v>2.7</v>
      </c>
      <c r="C252" s="1614">
        <v>1.75</v>
      </c>
      <c r="D252" s="1615">
        <v>9.82</v>
      </c>
    </row>
    <row r="253" spans="1:4">
      <c r="A253" s="1333">
        <v>2005</v>
      </c>
      <c r="B253" s="1617">
        <v>2.5</v>
      </c>
      <c r="C253" s="1617">
        <v>1.9</v>
      </c>
      <c r="D253" s="1616">
        <v>6.27</v>
      </c>
    </row>
    <row r="254" spans="1:4">
      <c r="A254" s="311" t="s">
        <v>994</v>
      </c>
    </row>
  </sheetData>
  <mergeCells count="43">
    <mergeCell ref="A247:D247"/>
    <mergeCell ref="A191:D191"/>
    <mergeCell ref="A205:D205"/>
    <mergeCell ref="A212:D212"/>
    <mergeCell ref="A219:D219"/>
    <mergeCell ref="A233:D233"/>
    <mergeCell ref="A240:D240"/>
    <mergeCell ref="A140:D140"/>
    <mergeCell ref="A151:D151"/>
    <mergeCell ref="A158:D158"/>
    <mergeCell ref="A165:D165"/>
    <mergeCell ref="A177:D177"/>
    <mergeCell ref="A184:D184"/>
    <mergeCell ref="A100:D100"/>
    <mergeCell ref="A103:D103"/>
    <mergeCell ref="A109:D109"/>
    <mergeCell ref="A115:D115"/>
    <mergeCell ref="A126:D126"/>
    <mergeCell ref="A133:D133"/>
    <mergeCell ref="B30:E30"/>
    <mergeCell ref="B31:E31"/>
    <mergeCell ref="B66:D66"/>
    <mergeCell ref="A75:D75"/>
    <mergeCell ref="A82:D82"/>
    <mergeCell ref="A89:D89"/>
    <mergeCell ref="B24:E24"/>
    <mergeCell ref="B25:E25"/>
    <mergeCell ref="B26:E26"/>
    <mergeCell ref="B27:E27"/>
    <mergeCell ref="B28:E28"/>
    <mergeCell ref="B29:E29"/>
    <mergeCell ref="B18:E18"/>
    <mergeCell ref="B19:E19"/>
    <mergeCell ref="B20:E20"/>
    <mergeCell ref="B21:E21"/>
    <mergeCell ref="B22:E22"/>
    <mergeCell ref="B23:E23"/>
    <mergeCell ref="B5:E5"/>
    <mergeCell ref="B8:E8"/>
    <mergeCell ref="B14:E14"/>
    <mergeCell ref="B15:E15"/>
    <mergeCell ref="B16:E16"/>
    <mergeCell ref="B17:E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O694"/>
  <sheetViews>
    <sheetView rightToLeft="1" workbookViewId="0">
      <selection activeCell="I25" sqref="I25"/>
    </sheetView>
  </sheetViews>
  <sheetFormatPr defaultRowHeight="12.75"/>
  <cols>
    <col min="1" max="1" width="13" style="1621" customWidth="1"/>
    <col min="2" max="2" width="16" style="1602" customWidth="1"/>
    <col min="3" max="3" width="15.5703125" style="1602" customWidth="1"/>
    <col min="4" max="4" width="13.85546875" style="1602" customWidth="1"/>
    <col min="5" max="5" width="15.5703125" style="1602" customWidth="1"/>
    <col min="6" max="6" width="12.42578125" style="1603" customWidth="1"/>
    <col min="7" max="7" width="21.28515625" style="1603" customWidth="1"/>
    <col min="8" max="9" width="20.7109375" style="1603" customWidth="1"/>
    <col min="10" max="10" width="17.7109375" style="1603" customWidth="1"/>
    <col min="11" max="11" width="12.85546875" style="1603" customWidth="1"/>
    <col min="12" max="12" width="15.140625" style="1603" customWidth="1"/>
    <col min="13" max="13" width="13.5703125" style="1603" customWidth="1"/>
    <col min="14" max="253" width="9.140625" style="1603"/>
    <col min="254" max="254" width="8.85546875" style="1603" customWidth="1"/>
    <col min="255" max="255" width="10.85546875" style="1603" customWidth="1"/>
    <col min="256" max="256" width="13" style="1603" customWidth="1"/>
    <col min="257" max="257" width="13.28515625" style="1603" customWidth="1"/>
    <col min="258" max="509" width="9.140625" style="1603"/>
    <col min="510" max="510" width="8.85546875" style="1603" customWidth="1"/>
    <col min="511" max="511" width="10.85546875" style="1603" customWidth="1"/>
    <col min="512" max="512" width="13" style="1603" customWidth="1"/>
    <col min="513" max="513" width="13.28515625" style="1603" customWidth="1"/>
    <col min="514" max="765" width="9.140625" style="1603"/>
    <col min="766" max="766" width="8.85546875" style="1603" customWidth="1"/>
    <col min="767" max="767" width="10.85546875" style="1603" customWidth="1"/>
    <col min="768" max="768" width="13" style="1603" customWidth="1"/>
    <col min="769" max="769" width="13.28515625" style="1603" customWidth="1"/>
    <col min="770" max="1021" width="9.140625" style="1603"/>
    <col min="1022" max="1022" width="8.85546875" style="1603" customWidth="1"/>
    <col min="1023" max="1023" width="10.85546875" style="1603" customWidth="1"/>
    <col min="1024" max="1024" width="13" style="1603" customWidth="1"/>
    <col min="1025" max="1025" width="13.28515625" style="1603" customWidth="1"/>
    <col min="1026" max="1277" width="9.140625" style="1603"/>
    <col min="1278" max="1278" width="8.85546875" style="1603" customWidth="1"/>
    <col min="1279" max="1279" width="10.85546875" style="1603" customWidth="1"/>
    <col min="1280" max="1280" width="13" style="1603" customWidth="1"/>
    <col min="1281" max="1281" width="13.28515625" style="1603" customWidth="1"/>
    <col min="1282" max="1533" width="9.140625" style="1603"/>
    <col min="1534" max="1534" width="8.85546875" style="1603" customWidth="1"/>
    <col min="1535" max="1535" width="10.85546875" style="1603" customWidth="1"/>
    <col min="1536" max="1536" width="13" style="1603" customWidth="1"/>
    <col min="1537" max="1537" width="13.28515625" style="1603" customWidth="1"/>
    <col min="1538" max="1789" width="9.140625" style="1603"/>
    <col min="1790" max="1790" width="8.85546875" style="1603" customWidth="1"/>
    <col min="1791" max="1791" width="10.85546875" style="1603" customWidth="1"/>
    <col min="1792" max="1792" width="13" style="1603" customWidth="1"/>
    <col min="1793" max="1793" width="13.28515625" style="1603" customWidth="1"/>
    <col min="1794" max="2045" width="9.140625" style="1603"/>
    <col min="2046" max="2046" width="8.85546875" style="1603" customWidth="1"/>
    <col min="2047" max="2047" width="10.85546875" style="1603" customWidth="1"/>
    <col min="2048" max="2048" width="13" style="1603" customWidth="1"/>
    <col min="2049" max="2049" width="13.28515625" style="1603" customWidth="1"/>
    <col min="2050" max="2301" width="9.140625" style="1603"/>
    <col min="2302" max="2302" width="8.85546875" style="1603" customWidth="1"/>
    <col min="2303" max="2303" width="10.85546875" style="1603" customWidth="1"/>
    <col min="2304" max="2304" width="13" style="1603" customWidth="1"/>
    <col min="2305" max="2305" width="13.28515625" style="1603" customWidth="1"/>
    <col min="2306" max="2557" width="9.140625" style="1603"/>
    <col min="2558" max="2558" width="8.85546875" style="1603" customWidth="1"/>
    <col min="2559" max="2559" width="10.85546875" style="1603" customWidth="1"/>
    <col min="2560" max="2560" width="13" style="1603" customWidth="1"/>
    <col min="2561" max="2561" width="13.28515625" style="1603" customWidth="1"/>
    <col min="2562" max="2813" width="9.140625" style="1603"/>
    <col min="2814" max="2814" width="8.85546875" style="1603" customWidth="1"/>
    <col min="2815" max="2815" width="10.85546875" style="1603" customWidth="1"/>
    <col min="2816" max="2816" width="13" style="1603" customWidth="1"/>
    <col min="2817" max="2817" width="13.28515625" style="1603" customWidth="1"/>
    <col min="2818" max="3069" width="9.140625" style="1603"/>
    <col min="3070" max="3070" width="8.85546875" style="1603" customWidth="1"/>
    <col min="3071" max="3071" width="10.85546875" style="1603" customWidth="1"/>
    <col min="3072" max="3072" width="13" style="1603" customWidth="1"/>
    <col min="3073" max="3073" width="13.28515625" style="1603" customWidth="1"/>
    <col min="3074" max="3325" width="9.140625" style="1603"/>
    <col min="3326" max="3326" width="8.85546875" style="1603" customWidth="1"/>
    <col min="3327" max="3327" width="10.85546875" style="1603" customWidth="1"/>
    <col min="3328" max="3328" width="13" style="1603" customWidth="1"/>
    <col min="3329" max="3329" width="13.28515625" style="1603" customWidth="1"/>
    <col min="3330" max="3581" width="9.140625" style="1603"/>
    <col min="3582" max="3582" width="8.85546875" style="1603" customWidth="1"/>
    <col min="3583" max="3583" width="10.85546875" style="1603" customWidth="1"/>
    <col min="3584" max="3584" width="13" style="1603" customWidth="1"/>
    <col min="3585" max="3585" width="13.28515625" style="1603" customWidth="1"/>
    <col min="3586" max="3837" width="9.140625" style="1603"/>
    <col min="3838" max="3838" width="8.85546875" style="1603" customWidth="1"/>
    <col min="3839" max="3839" width="10.85546875" style="1603" customWidth="1"/>
    <col min="3840" max="3840" width="13" style="1603" customWidth="1"/>
    <col min="3841" max="3841" width="13.28515625" style="1603" customWidth="1"/>
    <col min="3842" max="4093" width="9.140625" style="1603"/>
    <col min="4094" max="4094" width="8.85546875" style="1603" customWidth="1"/>
    <col min="4095" max="4095" width="10.85546875" style="1603" customWidth="1"/>
    <col min="4096" max="4096" width="13" style="1603" customWidth="1"/>
    <col min="4097" max="4097" width="13.28515625" style="1603" customWidth="1"/>
    <col min="4098" max="4349" width="9.140625" style="1603"/>
    <col min="4350" max="4350" width="8.85546875" style="1603" customWidth="1"/>
    <col min="4351" max="4351" width="10.85546875" style="1603" customWidth="1"/>
    <col min="4352" max="4352" width="13" style="1603" customWidth="1"/>
    <col min="4353" max="4353" width="13.28515625" style="1603" customWidth="1"/>
    <col min="4354" max="4605" width="9.140625" style="1603"/>
    <col min="4606" max="4606" width="8.85546875" style="1603" customWidth="1"/>
    <col min="4607" max="4607" width="10.85546875" style="1603" customWidth="1"/>
    <col min="4608" max="4608" width="13" style="1603" customWidth="1"/>
    <col min="4609" max="4609" width="13.28515625" style="1603" customWidth="1"/>
    <col min="4610" max="4861" width="9.140625" style="1603"/>
    <col min="4862" max="4862" width="8.85546875" style="1603" customWidth="1"/>
    <col min="4863" max="4863" width="10.85546875" style="1603" customWidth="1"/>
    <col min="4864" max="4864" width="13" style="1603" customWidth="1"/>
    <col min="4865" max="4865" width="13.28515625" style="1603" customWidth="1"/>
    <col min="4866" max="5117" width="9.140625" style="1603"/>
    <col min="5118" max="5118" width="8.85546875" style="1603" customWidth="1"/>
    <col min="5119" max="5119" width="10.85546875" style="1603" customWidth="1"/>
    <col min="5120" max="5120" width="13" style="1603" customWidth="1"/>
    <col min="5121" max="5121" width="13.28515625" style="1603" customWidth="1"/>
    <col min="5122" max="5373" width="9.140625" style="1603"/>
    <col min="5374" max="5374" width="8.85546875" style="1603" customWidth="1"/>
    <col min="5375" max="5375" width="10.85546875" style="1603" customWidth="1"/>
    <col min="5376" max="5376" width="13" style="1603" customWidth="1"/>
    <col min="5377" max="5377" width="13.28515625" style="1603" customWidth="1"/>
    <col min="5378" max="5629" width="9.140625" style="1603"/>
    <col min="5630" max="5630" width="8.85546875" style="1603" customWidth="1"/>
    <col min="5631" max="5631" width="10.85546875" style="1603" customWidth="1"/>
    <col min="5632" max="5632" width="13" style="1603" customWidth="1"/>
    <col min="5633" max="5633" width="13.28515625" style="1603" customWidth="1"/>
    <col min="5634" max="5885" width="9.140625" style="1603"/>
    <col min="5886" max="5886" width="8.85546875" style="1603" customWidth="1"/>
    <col min="5887" max="5887" width="10.85546875" style="1603" customWidth="1"/>
    <col min="5888" max="5888" width="13" style="1603" customWidth="1"/>
    <col min="5889" max="5889" width="13.28515625" style="1603" customWidth="1"/>
    <col min="5890" max="6141" width="9.140625" style="1603"/>
    <col min="6142" max="6142" width="8.85546875" style="1603" customWidth="1"/>
    <col min="6143" max="6143" width="10.85546875" style="1603" customWidth="1"/>
    <col min="6144" max="6144" width="13" style="1603" customWidth="1"/>
    <col min="6145" max="6145" width="13.28515625" style="1603" customWidth="1"/>
    <col min="6146" max="6397" width="9.140625" style="1603"/>
    <col min="6398" max="6398" width="8.85546875" style="1603" customWidth="1"/>
    <col min="6399" max="6399" width="10.85546875" style="1603" customWidth="1"/>
    <col min="6400" max="6400" width="13" style="1603" customWidth="1"/>
    <col min="6401" max="6401" width="13.28515625" style="1603" customWidth="1"/>
    <col min="6402" max="6653" width="9.140625" style="1603"/>
    <col min="6654" max="6654" width="8.85546875" style="1603" customWidth="1"/>
    <col min="6655" max="6655" width="10.85546875" style="1603" customWidth="1"/>
    <col min="6656" max="6656" width="13" style="1603" customWidth="1"/>
    <col min="6657" max="6657" width="13.28515625" style="1603" customWidth="1"/>
    <col min="6658" max="6909" width="9.140625" style="1603"/>
    <col min="6910" max="6910" width="8.85546875" style="1603" customWidth="1"/>
    <col min="6911" max="6911" width="10.85546875" style="1603" customWidth="1"/>
    <col min="6912" max="6912" width="13" style="1603" customWidth="1"/>
    <col min="6913" max="6913" width="13.28515625" style="1603" customWidth="1"/>
    <col min="6914" max="7165" width="9.140625" style="1603"/>
    <col min="7166" max="7166" width="8.85546875" style="1603" customWidth="1"/>
    <col min="7167" max="7167" width="10.85546875" style="1603" customWidth="1"/>
    <col min="7168" max="7168" width="13" style="1603" customWidth="1"/>
    <col min="7169" max="7169" width="13.28515625" style="1603" customWidth="1"/>
    <col min="7170" max="7421" width="9.140625" style="1603"/>
    <col min="7422" max="7422" width="8.85546875" style="1603" customWidth="1"/>
    <col min="7423" max="7423" width="10.85546875" style="1603" customWidth="1"/>
    <col min="7424" max="7424" width="13" style="1603" customWidth="1"/>
    <col min="7425" max="7425" width="13.28515625" style="1603" customWidth="1"/>
    <col min="7426" max="7677" width="9.140625" style="1603"/>
    <col min="7678" max="7678" width="8.85546875" style="1603" customWidth="1"/>
    <col min="7679" max="7679" width="10.85546875" style="1603" customWidth="1"/>
    <col min="7680" max="7680" width="13" style="1603" customWidth="1"/>
    <col min="7681" max="7681" width="13.28515625" style="1603" customWidth="1"/>
    <col min="7682" max="7933" width="9.140625" style="1603"/>
    <col min="7934" max="7934" width="8.85546875" style="1603" customWidth="1"/>
    <col min="7935" max="7935" width="10.85546875" style="1603" customWidth="1"/>
    <col min="7936" max="7936" width="13" style="1603" customWidth="1"/>
    <col min="7937" max="7937" width="13.28515625" style="1603" customWidth="1"/>
    <col min="7938" max="8189" width="9.140625" style="1603"/>
    <col min="8190" max="8190" width="8.85546875" style="1603" customWidth="1"/>
    <col min="8191" max="8191" width="10.85546875" style="1603" customWidth="1"/>
    <col min="8192" max="8192" width="13" style="1603" customWidth="1"/>
    <col min="8193" max="8193" width="13.28515625" style="1603" customWidth="1"/>
    <col min="8194" max="8445" width="9.140625" style="1603"/>
    <col min="8446" max="8446" width="8.85546875" style="1603" customWidth="1"/>
    <col min="8447" max="8447" width="10.85546875" style="1603" customWidth="1"/>
    <col min="8448" max="8448" width="13" style="1603" customWidth="1"/>
    <col min="8449" max="8449" width="13.28515625" style="1603" customWidth="1"/>
    <col min="8450" max="8701" width="9.140625" style="1603"/>
    <col min="8702" max="8702" width="8.85546875" style="1603" customWidth="1"/>
    <col min="8703" max="8703" width="10.85546875" style="1603" customWidth="1"/>
    <col min="8704" max="8704" width="13" style="1603" customWidth="1"/>
    <col min="8705" max="8705" width="13.28515625" style="1603" customWidth="1"/>
    <col min="8706" max="8957" width="9.140625" style="1603"/>
    <col min="8958" max="8958" width="8.85546875" style="1603" customWidth="1"/>
    <col min="8959" max="8959" width="10.85546875" style="1603" customWidth="1"/>
    <col min="8960" max="8960" width="13" style="1603" customWidth="1"/>
    <col min="8961" max="8961" width="13.28515625" style="1603" customWidth="1"/>
    <col min="8962" max="9213" width="9.140625" style="1603"/>
    <col min="9214" max="9214" width="8.85546875" style="1603" customWidth="1"/>
    <col min="9215" max="9215" width="10.85546875" style="1603" customWidth="1"/>
    <col min="9216" max="9216" width="13" style="1603" customWidth="1"/>
    <col min="9217" max="9217" width="13.28515625" style="1603" customWidth="1"/>
    <col min="9218" max="9469" width="9.140625" style="1603"/>
    <col min="9470" max="9470" width="8.85546875" style="1603" customWidth="1"/>
    <col min="9471" max="9471" width="10.85546875" style="1603" customWidth="1"/>
    <col min="9472" max="9472" width="13" style="1603" customWidth="1"/>
    <col min="9473" max="9473" width="13.28515625" style="1603" customWidth="1"/>
    <col min="9474" max="9725" width="9.140625" style="1603"/>
    <col min="9726" max="9726" width="8.85546875" style="1603" customWidth="1"/>
    <col min="9727" max="9727" width="10.85546875" style="1603" customWidth="1"/>
    <col min="9728" max="9728" width="13" style="1603" customWidth="1"/>
    <col min="9729" max="9729" width="13.28515625" style="1603" customWidth="1"/>
    <col min="9730" max="9981" width="9.140625" style="1603"/>
    <col min="9982" max="9982" width="8.85546875" style="1603" customWidth="1"/>
    <col min="9983" max="9983" width="10.85546875" style="1603" customWidth="1"/>
    <col min="9984" max="9984" width="13" style="1603" customWidth="1"/>
    <col min="9985" max="9985" width="13.28515625" style="1603" customWidth="1"/>
    <col min="9986" max="10237" width="9.140625" style="1603"/>
    <col min="10238" max="10238" width="8.85546875" style="1603" customWidth="1"/>
    <col min="10239" max="10239" width="10.85546875" style="1603" customWidth="1"/>
    <col min="10240" max="10240" width="13" style="1603" customWidth="1"/>
    <col min="10241" max="10241" width="13.28515625" style="1603" customWidth="1"/>
    <col min="10242" max="10493" width="9.140625" style="1603"/>
    <col min="10494" max="10494" width="8.85546875" style="1603" customWidth="1"/>
    <col min="10495" max="10495" width="10.85546875" style="1603" customWidth="1"/>
    <col min="10496" max="10496" width="13" style="1603" customWidth="1"/>
    <col min="10497" max="10497" width="13.28515625" style="1603" customWidth="1"/>
    <col min="10498" max="10749" width="9.140625" style="1603"/>
    <col min="10750" max="10750" width="8.85546875" style="1603" customWidth="1"/>
    <col min="10751" max="10751" width="10.85546875" style="1603" customWidth="1"/>
    <col min="10752" max="10752" width="13" style="1603" customWidth="1"/>
    <col min="10753" max="10753" width="13.28515625" style="1603" customWidth="1"/>
    <col min="10754" max="11005" width="9.140625" style="1603"/>
    <col min="11006" max="11006" width="8.85546875" style="1603" customWidth="1"/>
    <col min="11007" max="11007" width="10.85546875" style="1603" customWidth="1"/>
    <col min="11008" max="11008" width="13" style="1603" customWidth="1"/>
    <col min="11009" max="11009" width="13.28515625" style="1603" customWidth="1"/>
    <col min="11010" max="11261" width="9.140625" style="1603"/>
    <col min="11262" max="11262" width="8.85546875" style="1603" customWidth="1"/>
    <col min="11263" max="11263" width="10.85546875" style="1603" customWidth="1"/>
    <col min="11264" max="11264" width="13" style="1603" customWidth="1"/>
    <col min="11265" max="11265" width="13.28515625" style="1603" customWidth="1"/>
    <col min="11266" max="11517" width="9.140625" style="1603"/>
    <col min="11518" max="11518" width="8.85546875" style="1603" customWidth="1"/>
    <col min="11519" max="11519" width="10.85546875" style="1603" customWidth="1"/>
    <col min="11520" max="11520" width="13" style="1603" customWidth="1"/>
    <col min="11521" max="11521" width="13.28515625" style="1603" customWidth="1"/>
    <col min="11522" max="11773" width="9.140625" style="1603"/>
    <col min="11774" max="11774" width="8.85546875" style="1603" customWidth="1"/>
    <col min="11775" max="11775" width="10.85546875" style="1603" customWidth="1"/>
    <col min="11776" max="11776" width="13" style="1603" customWidth="1"/>
    <col min="11777" max="11777" width="13.28515625" style="1603" customWidth="1"/>
    <col min="11778" max="12029" width="9.140625" style="1603"/>
    <col min="12030" max="12030" width="8.85546875" style="1603" customWidth="1"/>
    <col min="12031" max="12031" width="10.85546875" style="1603" customWidth="1"/>
    <col min="12032" max="12032" width="13" style="1603" customWidth="1"/>
    <col min="12033" max="12033" width="13.28515625" style="1603" customWidth="1"/>
    <col min="12034" max="12285" width="9.140625" style="1603"/>
    <col min="12286" max="12286" width="8.85546875" style="1603" customWidth="1"/>
    <col min="12287" max="12287" width="10.85546875" style="1603" customWidth="1"/>
    <col min="12288" max="12288" width="13" style="1603" customWidth="1"/>
    <col min="12289" max="12289" width="13.28515625" style="1603" customWidth="1"/>
    <col min="12290" max="12541" width="9.140625" style="1603"/>
    <col min="12542" max="12542" width="8.85546875" style="1603" customWidth="1"/>
    <col min="12543" max="12543" width="10.85546875" style="1603" customWidth="1"/>
    <col min="12544" max="12544" width="13" style="1603" customWidth="1"/>
    <col min="12545" max="12545" width="13.28515625" style="1603" customWidth="1"/>
    <col min="12546" max="12797" width="9.140625" style="1603"/>
    <col min="12798" max="12798" width="8.85546875" style="1603" customWidth="1"/>
    <col min="12799" max="12799" width="10.85546875" style="1603" customWidth="1"/>
    <col min="12800" max="12800" width="13" style="1603" customWidth="1"/>
    <col min="12801" max="12801" width="13.28515625" style="1603" customWidth="1"/>
    <col min="12802" max="13053" width="9.140625" style="1603"/>
    <col min="13054" max="13054" width="8.85546875" style="1603" customWidth="1"/>
    <col min="13055" max="13055" width="10.85546875" style="1603" customWidth="1"/>
    <col min="13056" max="13056" width="13" style="1603" customWidth="1"/>
    <col min="13057" max="13057" width="13.28515625" style="1603" customWidth="1"/>
    <col min="13058" max="13309" width="9.140625" style="1603"/>
    <col min="13310" max="13310" width="8.85546875" style="1603" customWidth="1"/>
    <col min="13311" max="13311" width="10.85546875" style="1603" customWidth="1"/>
    <col min="13312" max="13312" width="13" style="1603" customWidth="1"/>
    <col min="13313" max="13313" width="13.28515625" style="1603" customWidth="1"/>
    <col min="13314" max="13565" width="9.140625" style="1603"/>
    <col min="13566" max="13566" width="8.85546875" style="1603" customWidth="1"/>
    <col min="13567" max="13567" width="10.85546875" style="1603" customWidth="1"/>
    <col min="13568" max="13568" width="13" style="1603" customWidth="1"/>
    <col min="13569" max="13569" width="13.28515625" style="1603" customWidth="1"/>
    <col min="13570" max="13821" width="9.140625" style="1603"/>
    <col min="13822" max="13822" width="8.85546875" style="1603" customWidth="1"/>
    <col min="13823" max="13823" width="10.85546875" style="1603" customWidth="1"/>
    <col min="13824" max="13824" width="13" style="1603" customWidth="1"/>
    <col min="13825" max="13825" width="13.28515625" style="1603" customWidth="1"/>
    <col min="13826" max="14077" width="9.140625" style="1603"/>
    <col min="14078" max="14078" width="8.85546875" style="1603" customWidth="1"/>
    <col min="14079" max="14079" width="10.85546875" style="1603" customWidth="1"/>
    <col min="14080" max="14080" width="13" style="1603" customWidth="1"/>
    <col min="14081" max="14081" width="13.28515625" style="1603" customWidth="1"/>
    <col min="14082" max="14333" width="9.140625" style="1603"/>
    <col min="14334" max="14334" width="8.85546875" style="1603" customWidth="1"/>
    <col min="14335" max="14335" width="10.85546875" style="1603" customWidth="1"/>
    <col min="14336" max="14336" width="13" style="1603" customWidth="1"/>
    <col min="14337" max="14337" width="13.28515625" style="1603" customWidth="1"/>
    <col min="14338" max="14589" width="9.140625" style="1603"/>
    <col min="14590" max="14590" width="8.85546875" style="1603" customWidth="1"/>
    <col min="14591" max="14591" width="10.85546875" style="1603" customWidth="1"/>
    <col min="14592" max="14592" width="13" style="1603" customWidth="1"/>
    <col min="14593" max="14593" width="13.28515625" style="1603" customWidth="1"/>
    <col min="14594" max="14845" width="9.140625" style="1603"/>
    <col min="14846" max="14846" width="8.85546875" style="1603" customWidth="1"/>
    <col min="14847" max="14847" width="10.85546875" style="1603" customWidth="1"/>
    <col min="14848" max="14848" width="13" style="1603" customWidth="1"/>
    <col min="14849" max="14849" width="13.28515625" style="1603" customWidth="1"/>
    <col min="14850" max="15101" width="9.140625" style="1603"/>
    <col min="15102" max="15102" width="8.85546875" style="1603" customWidth="1"/>
    <col min="15103" max="15103" width="10.85546875" style="1603" customWidth="1"/>
    <col min="15104" max="15104" width="13" style="1603" customWidth="1"/>
    <col min="15105" max="15105" width="13.28515625" style="1603" customWidth="1"/>
    <col min="15106" max="15357" width="9.140625" style="1603"/>
    <col min="15358" max="15358" width="8.85546875" style="1603" customWidth="1"/>
    <col min="15359" max="15359" width="10.85546875" style="1603" customWidth="1"/>
    <col min="15360" max="15360" width="13" style="1603" customWidth="1"/>
    <col min="15361" max="15361" width="13.28515625" style="1603" customWidth="1"/>
    <col min="15362" max="15613" width="9.140625" style="1603"/>
    <col min="15614" max="15614" width="8.85546875" style="1603" customWidth="1"/>
    <col min="15615" max="15615" width="10.85546875" style="1603" customWidth="1"/>
    <col min="15616" max="15616" width="13" style="1603" customWidth="1"/>
    <col min="15617" max="15617" width="13.28515625" style="1603" customWidth="1"/>
    <col min="15618" max="15869" width="9.140625" style="1603"/>
    <col min="15870" max="15870" width="8.85546875" style="1603" customWidth="1"/>
    <col min="15871" max="15871" width="10.85546875" style="1603" customWidth="1"/>
    <col min="15872" max="15872" width="13" style="1603" customWidth="1"/>
    <col min="15873" max="15873" width="13.28515625" style="1603" customWidth="1"/>
    <col min="15874" max="16125" width="9.140625" style="1603"/>
    <col min="16126" max="16126" width="8.85546875" style="1603" customWidth="1"/>
    <col min="16127" max="16127" width="10.85546875" style="1603" customWidth="1"/>
    <col min="16128" max="16128" width="13" style="1603" customWidth="1"/>
    <col min="16129" max="16129" width="13.28515625" style="1603" customWidth="1"/>
    <col min="16130" max="16384" width="9.140625" style="1603"/>
  </cols>
  <sheetData>
    <row r="2" spans="1:13" s="28" customFormat="1" ht="18.75">
      <c r="A2" s="1379" t="s">
        <v>1000</v>
      </c>
      <c r="B2" s="181"/>
      <c r="C2" s="181"/>
      <c r="D2" s="181"/>
      <c r="G2" s="181"/>
      <c r="H2" s="181"/>
      <c r="I2" s="181"/>
      <c r="J2" s="181"/>
      <c r="K2" s="181"/>
      <c r="L2" s="181"/>
      <c r="M2" s="181"/>
    </row>
    <row r="3" spans="1:13" s="28" customFormat="1" ht="18.75">
      <c r="A3" s="1379" t="s">
        <v>1001</v>
      </c>
      <c r="B3" s="181"/>
      <c r="C3" s="181"/>
      <c r="D3" s="181"/>
      <c r="G3" s="181"/>
      <c r="H3" s="181"/>
      <c r="I3" s="181"/>
      <c r="J3" s="181"/>
      <c r="K3" s="181"/>
      <c r="L3" s="181"/>
      <c r="M3" s="181"/>
    </row>
    <row r="4" spans="1:13" s="28" customFormat="1" ht="18.75">
      <c r="A4" s="1622"/>
      <c r="B4" s="181"/>
      <c r="C4" s="181"/>
      <c r="D4" s="181"/>
      <c r="E4" s="181"/>
      <c r="F4" s="181"/>
      <c r="G4" s="181"/>
      <c r="H4" s="181"/>
      <c r="I4" s="181"/>
      <c r="J4" s="181"/>
      <c r="K4" s="181"/>
      <c r="L4" s="181"/>
      <c r="M4" s="181"/>
    </row>
    <row r="5" spans="1:13" s="28" customFormat="1" ht="15">
      <c r="A5" s="1623" t="s">
        <v>65</v>
      </c>
      <c r="B5" s="1624" t="s">
        <v>66</v>
      </c>
      <c r="C5" s="1625"/>
      <c r="D5" s="1625"/>
      <c r="E5" s="1625"/>
    </row>
    <row r="6" spans="1:13" s="28" customFormat="1" ht="15">
      <c r="A6" s="1382">
        <v>3.1</v>
      </c>
      <c r="B6" s="25" t="s">
        <v>1002</v>
      </c>
    </row>
    <row r="7" spans="1:13" s="28" customFormat="1" ht="15">
      <c r="A7" s="1382">
        <v>3.2</v>
      </c>
      <c r="B7" s="25" t="s">
        <v>1003</v>
      </c>
      <c r="C7" s="181"/>
    </row>
    <row r="8" spans="1:13" ht="15">
      <c r="A8" s="1382">
        <v>3.3</v>
      </c>
      <c r="B8" s="25" t="s">
        <v>1004</v>
      </c>
      <c r="C8" s="181"/>
      <c r="D8" s="28"/>
      <c r="E8" s="28"/>
      <c r="F8" s="28"/>
      <c r="G8" s="28"/>
      <c r="H8" s="28"/>
    </row>
    <row r="9" spans="1:13" ht="15">
      <c r="A9" s="1382">
        <v>3.4</v>
      </c>
      <c r="B9" s="25" t="s">
        <v>1005</v>
      </c>
      <c r="C9" s="181"/>
      <c r="D9" s="28"/>
      <c r="E9" s="28"/>
      <c r="F9" s="28"/>
      <c r="G9" s="28"/>
      <c r="H9" s="28"/>
    </row>
    <row r="10" spans="1:13" ht="15">
      <c r="A10" s="1382">
        <v>3.5</v>
      </c>
      <c r="B10" s="25" t="s">
        <v>1006</v>
      </c>
      <c r="C10" s="181"/>
      <c r="D10" s="28"/>
      <c r="E10" s="28"/>
      <c r="F10" s="28"/>
      <c r="G10" s="28"/>
      <c r="H10" s="28"/>
    </row>
    <row r="11" spans="1:13" ht="15">
      <c r="A11" s="1382">
        <v>3.6</v>
      </c>
      <c r="B11" s="25" t="s">
        <v>1007</v>
      </c>
      <c r="C11" s="181"/>
      <c r="D11" s="28"/>
      <c r="E11" s="28"/>
      <c r="F11" s="28"/>
      <c r="G11" s="28"/>
      <c r="H11" s="28"/>
    </row>
    <row r="12" spans="1:13" ht="15">
      <c r="A12" s="1382">
        <v>3.7</v>
      </c>
      <c r="B12" s="25" t="s">
        <v>1008</v>
      </c>
      <c r="C12" s="181"/>
      <c r="D12" s="28"/>
      <c r="E12" s="28"/>
      <c r="F12" s="28"/>
      <c r="G12" s="28"/>
      <c r="H12" s="28"/>
    </row>
    <row r="13" spans="1:13" ht="15">
      <c r="A13" s="1382">
        <v>3.8</v>
      </c>
      <c r="B13" s="25" t="s">
        <v>1009</v>
      </c>
      <c r="C13" s="181"/>
      <c r="D13" s="28"/>
      <c r="E13" s="28"/>
      <c r="F13" s="28"/>
      <c r="G13" s="28"/>
      <c r="H13" s="28"/>
    </row>
    <row r="14" spans="1:13" ht="15">
      <c r="A14" s="1382">
        <v>3.9</v>
      </c>
      <c r="B14" s="25" t="s">
        <v>1010</v>
      </c>
      <c r="C14" s="181"/>
      <c r="D14" s="28"/>
      <c r="E14" s="28"/>
      <c r="F14" s="28"/>
      <c r="G14" s="28"/>
      <c r="H14" s="28"/>
    </row>
    <row r="15" spans="1:13" ht="15">
      <c r="A15" s="1626">
        <v>3.1</v>
      </c>
      <c r="B15" s="25" t="s">
        <v>1011</v>
      </c>
      <c r="C15" s="181"/>
      <c r="D15" s="28"/>
      <c r="E15" s="28"/>
      <c r="F15" s="28"/>
      <c r="G15" s="28"/>
      <c r="H15" s="28"/>
    </row>
    <row r="16" spans="1:13" ht="15">
      <c r="A16" s="1382">
        <v>3.11</v>
      </c>
      <c r="B16" s="25" t="s">
        <v>1012</v>
      </c>
      <c r="C16" s="181"/>
      <c r="D16" s="28"/>
      <c r="E16" s="28"/>
      <c r="F16" s="28"/>
      <c r="G16" s="28"/>
      <c r="H16" s="28"/>
    </row>
    <row r="17" spans="1:8" ht="15">
      <c r="A17" s="1382">
        <v>3.12</v>
      </c>
      <c r="B17" s="46" t="s">
        <v>1013</v>
      </c>
      <c r="C17" s="46"/>
      <c r="D17" s="46"/>
      <c r="E17" s="46"/>
      <c r="F17" s="46"/>
      <c r="G17" s="28"/>
      <c r="H17" s="28"/>
    </row>
    <row r="18" spans="1:8" ht="15">
      <c r="A18" s="1382">
        <v>3.13</v>
      </c>
      <c r="B18" s="1463" t="s">
        <v>1014</v>
      </c>
      <c r="C18" s="1627"/>
      <c r="D18" s="1627"/>
      <c r="E18" s="1627"/>
      <c r="F18" s="28"/>
      <c r="G18" s="28"/>
      <c r="H18" s="28"/>
    </row>
    <row r="19" spans="1:8" ht="15">
      <c r="A19" s="1382">
        <v>3.14</v>
      </c>
      <c r="B19" s="1463" t="s">
        <v>1015</v>
      </c>
      <c r="C19" s="1534"/>
      <c r="D19" s="1534"/>
      <c r="E19" s="1534"/>
    </row>
    <row r="20" spans="1:8" ht="15">
      <c r="A20" s="1382">
        <v>3.15</v>
      </c>
      <c r="B20" s="1463" t="s">
        <v>1016</v>
      </c>
      <c r="C20" s="1534"/>
      <c r="D20" s="1534"/>
      <c r="E20" s="1534"/>
    </row>
    <row r="21" spans="1:8" ht="15">
      <c r="A21" s="1382">
        <v>3.16</v>
      </c>
      <c r="B21" s="1463" t="s">
        <v>1017</v>
      </c>
      <c r="C21" s="1534"/>
      <c r="D21" s="1534"/>
      <c r="E21" s="1534"/>
    </row>
    <row r="22" spans="1:8" ht="15">
      <c r="A22" s="1382">
        <v>3.17</v>
      </c>
      <c r="B22" s="1463" t="s">
        <v>1018</v>
      </c>
      <c r="C22" s="1534"/>
      <c r="D22" s="1534"/>
      <c r="E22" s="1534"/>
    </row>
    <row r="23" spans="1:8" ht="15">
      <c r="A23" s="1382">
        <v>3.18</v>
      </c>
      <c r="B23" s="1463" t="s">
        <v>1019</v>
      </c>
      <c r="C23" s="1534"/>
      <c r="D23" s="1534"/>
      <c r="E23" s="1534"/>
    </row>
    <row r="24" spans="1:8" ht="15">
      <c r="A24" s="1382">
        <v>3.19</v>
      </c>
      <c r="B24" s="1463" t="s">
        <v>1020</v>
      </c>
      <c r="C24" s="1534"/>
      <c r="D24" s="1534"/>
      <c r="E24" s="1534"/>
    </row>
    <row r="25" spans="1:8" ht="15">
      <c r="A25" s="1382">
        <v>3.2</v>
      </c>
      <c r="B25" s="1463" t="s">
        <v>1021</v>
      </c>
      <c r="C25" s="1534"/>
      <c r="D25" s="1534"/>
      <c r="E25" s="1534"/>
    </row>
    <row r="26" spans="1:8" ht="15">
      <c r="A26" s="1382">
        <v>3.21</v>
      </c>
      <c r="B26" s="1463" t="s">
        <v>1022</v>
      </c>
      <c r="C26" s="1534"/>
      <c r="D26" s="1534"/>
      <c r="E26" s="1534"/>
    </row>
    <row r="27" spans="1:8" ht="15">
      <c r="A27" s="1382">
        <v>3.22</v>
      </c>
      <c r="B27" s="1463" t="s">
        <v>1023</v>
      </c>
      <c r="C27" s="1534"/>
      <c r="D27" s="1534"/>
      <c r="E27" s="1534"/>
    </row>
    <row r="28" spans="1:8" ht="15">
      <c r="A28" s="1382">
        <v>3.23</v>
      </c>
      <c r="B28" s="1463" t="s">
        <v>1024</v>
      </c>
      <c r="C28" s="1534"/>
      <c r="D28" s="1534"/>
      <c r="E28" s="1534"/>
    </row>
    <row r="29" spans="1:8" ht="15">
      <c r="A29" s="1382">
        <v>3.24</v>
      </c>
      <c r="B29" s="1463" t="s">
        <v>1025</v>
      </c>
      <c r="C29" s="1534"/>
      <c r="D29" s="1534"/>
      <c r="E29" s="1534"/>
    </row>
    <row r="30" spans="1:8" ht="15">
      <c r="A30" s="1382">
        <v>3.25</v>
      </c>
      <c r="B30" s="1463" t="s">
        <v>1026</v>
      </c>
      <c r="C30" s="1534"/>
      <c r="D30" s="1534"/>
      <c r="E30" s="1534"/>
    </row>
    <row r="31" spans="1:8" ht="15">
      <c r="A31" s="1385">
        <v>3.26</v>
      </c>
      <c r="B31" s="1463" t="s">
        <v>1027</v>
      </c>
      <c r="C31" s="1534"/>
      <c r="D31" s="1534"/>
      <c r="E31" s="1534"/>
    </row>
    <row r="32" spans="1:8">
      <c r="A32" s="1628"/>
    </row>
    <row r="33" spans="1:9" s="1630" customFormat="1" ht="15">
      <c r="A33" s="1629" t="s">
        <v>1028</v>
      </c>
      <c r="B33" s="1585"/>
      <c r="C33" s="1585"/>
      <c r="D33" s="1585"/>
      <c r="F33" s="1631"/>
      <c r="G33" s="1631"/>
      <c r="H33" s="1631"/>
      <c r="I33" s="1631"/>
    </row>
    <row r="34" spans="1:9">
      <c r="A34" s="1602" t="s">
        <v>1029</v>
      </c>
      <c r="E34" s="1603"/>
      <c r="F34" s="1632"/>
      <c r="G34" s="1632"/>
      <c r="H34" s="1632"/>
      <c r="I34" s="1632"/>
    </row>
    <row r="35" spans="1:9" ht="15">
      <c r="A35" s="1633" t="s">
        <v>69</v>
      </c>
      <c r="B35" s="1634" t="s">
        <v>67</v>
      </c>
      <c r="C35" s="1634" t="s">
        <v>873</v>
      </c>
      <c r="D35" s="1634" t="s">
        <v>874</v>
      </c>
      <c r="E35" s="1635" t="s">
        <v>1030</v>
      </c>
      <c r="F35" s="1632"/>
      <c r="G35" s="1632"/>
      <c r="H35" s="1632"/>
      <c r="I35" s="1632"/>
    </row>
    <row r="36" spans="1:9" ht="15">
      <c r="A36" s="1636">
        <v>1960</v>
      </c>
      <c r="B36" s="1637">
        <f>'[2]Mid Yr Annual'!AC7</f>
        <v>19908</v>
      </c>
      <c r="C36" s="1638">
        <f>'[2]Mid Yr Annual'!AA7</f>
        <v>14846</v>
      </c>
      <c r="D36" s="1638">
        <f>'[2]Mid Yr Annual'!AB7</f>
        <v>5062</v>
      </c>
      <c r="E36" s="1639">
        <f t="shared" ref="E36:E86" si="0">C36/D36*100</f>
        <v>293.28328723824575</v>
      </c>
      <c r="F36" s="1632"/>
      <c r="G36" s="1632"/>
      <c r="H36" s="1632"/>
      <c r="I36" s="1632"/>
    </row>
    <row r="37" spans="1:9" ht="15">
      <c r="A37" s="1636">
        <v>1961</v>
      </c>
      <c r="B37" s="1637">
        <f>'[2]Mid Yr Annual'!AC8</f>
        <v>24091</v>
      </c>
      <c r="C37" s="1638">
        <f>'[2]Mid Yr Annual'!AA8</f>
        <v>18072</v>
      </c>
      <c r="D37" s="1638">
        <f>'[2]Mid Yr Annual'!AB8</f>
        <v>6019</v>
      </c>
      <c r="E37" s="1640">
        <f t="shared" si="0"/>
        <v>300.24921083236416</v>
      </c>
      <c r="F37" s="1632"/>
      <c r="G37" s="1632"/>
      <c r="H37" s="1632"/>
      <c r="I37" s="1632"/>
    </row>
    <row r="38" spans="1:9" ht="15">
      <c r="A38" s="1636">
        <v>1962</v>
      </c>
      <c r="B38" s="1637">
        <f>'[2]Mid Yr Annual'!AC9</f>
        <v>28274</v>
      </c>
      <c r="C38" s="1638">
        <f>'[2]Mid Yr Annual'!AA9</f>
        <v>21298</v>
      </c>
      <c r="D38" s="1638">
        <f>'[2]Mid Yr Annual'!AB9</f>
        <v>6976</v>
      </c>
      <c r="E38" s="1640">
        <f t="shared" si="0"/>
        <v>305.30389908256882</v>
      </c>
      <c r="F38" s="1632"/>
      <c r="G38" s="1632"/>
      <c r="H38" s="1632"/>
      <c r="I38" s="1632"/>
    </row>
    <row r="39" spans="1:9" ht="15">
      <c r="A39" s="1636">
        <v>1963</v>
      </c>
      <c r="B39" s="1637">
        <f>'[2]Mid Yr Annual'!AC10</f>
        <v>30450</v>
      </c>
      <c r="C39" s="1637">
        <f>'[2]Mid Yr Annual'!AA10</f>
        <v>22960</v>
      </c>
      <c r="D39" s="1637">
        <f>'[2]Mid Yr Annual'!AB10</f>
        <v>7490</v>
      </c>
      <c r="E39" s="1640">
        <f t="shared" si="0"/>
        <v>306.54205607476632</v>
      </c>
      <c r="F39" s="1632"/>
      <c r="G39" s="1632"/>
      <c r="H39" s="1632"/>
      <c r="I39" s="1632"/>
    </row>
    <row r="40" spans="1:9" ht="15">
      <c r="A40" s="1636">
        <v>1964</v>
      </c>
      <c r="B40" s="1637">
        <f>'[2]Mid Yr Annual'!AC11</f>
        <v>32813</v>
      </c>
      <c r="C40" s="1637">
        <f>'[2]Mid Yr Annual'!AA11</f>
        <v>24757</v>
      </c>
      <c r="D40" s="1637">
        <f>'[2]Mid Yr Annual'!AB11</f>
        <v>8056</v>
      </c>
      <c r="E40" s="1640">
        <f t="shared" si="0"/>
        <v>307.31132075471697</v>
      </c>
      <c r="F40" s="1632"/>
      <c r="G40" s="1632"/>
      <c r="H40" s="1632"/>
      <c r="I40" s="1632"/>
    </row>
    <row r="41" spans="1:9" ht="15">
      <c r="A41" s="1636">
        <v>1965</v>
      </c>
      <c r="B41" s="1637">
        <f>'[2]Mid Yr Annual'!AC12</f>
        <v>35382</v>
      </c>
      <c r="C41" s="1637">
        <f>'[2]Mid Yr Annual'!AA12</f>
        <v>26700</v>
      </c>
      <c r="D41" s="1637">
        <f>'[2]Mid Yr Annual'!AB12</f>
        <v>8682</v>
      </c>
      <c r="E41" s="1640">
        <f t="shared" si="0"/>
        <v>307.53282653766416</v>
      </c>
      <c r="F41" s="1632"/>
      <c r="G41" s="1632"/>
      <c r="H41" s="1632"/>
      <c r="I41" s="1632"/>
    </row>
    <row r="42" spans="1:9" ht="15">
      <c r="A42" s="1636">
        <v>1966</v>
      </c>
      <c r="B42" s="1637">
        <f>'[2]Mid Yr Annual'!AC13</f>
        <v>38179</v>
      </c>
      <c r="C42" s="1637">
        <f>'[2]Mid Yr Annual'!AA13</f>
        <v>28801</v>
      </c>
      <c r="D42" s="1637">
        <f>'[2]Mid Yr Annual'!AB13</f>
        <v>9378</v>
      </c>
      <c r="E42" s="1640">
        <f t="shared" si="0"/>
        <v>307.11239070164214</v>
      </c>
      <c r="F42" s="1632"/>
      <c r="G42" s="1632"/>
      <c r="H42" s="1632"/>
      <c r="I42" s="1632"/>
    </row>
    <row r="43" spans="1:9" ht="15">
      <c r="A43" s="1636">
        <v>1967</v>
      </c>
      <c r="B43" s="1637">
        <f>'[2]Mid Yr Annual'!AC14</f>
        <v>41228</v>
      </c>
      <c r="C43" s="1637">
        <f>'[2]Mid Yr Annual'!AA14</f>
        <v>31074</v>
      </c>
      <c r="D43" s="1637">
        <f>'[2]Mid Yr Annual'!AB14</f>
        <v>10154</v>
      </c>
      <c r="E43" s="1640">
        <f t="shared" si="0"/>
        <v>306.02718140634232</v>
      </c>
      <c r="F43" s="1632"/>
      <c r="G43" s="1632"/>
      <c r="H43" s="1632"/>
      <c r="I43" s="1632"/>
    </row>
    <row r="44" spans="1:9" ht="15">
      <c r="A44" s="1636">
        <v>1968</v>
      </c>
      <c r="B44" s="1638">
        <f>'[2]Mid Yr Annual'!AC15</f>
        <v>44552</v>
      </c>
      <c r="C44" s="1638">
        <f>'[2]Mid Yr Annual'!AA15</f>
        <v>33531</v>
      </c>
      <c r="D44" s="1638">
        <f>'[2]Mid Yr Annual'!AB15</f>
        <v>11021</v>
      </c>
      <c r="E44" s="1640">
        <f t="shared" si="0"/>
        <v>304.24643861718539</v>
      </c>
      <c r="F44" s="1632"/>
      <c r="G44" s="1632"/>
      <c r="H44" s="1632"/>
      <c r="I44" s="1632"/>
    </row>
    <row r="45" spans="1:9" ht="15">
      <c r="A45" s="1636">
        <v>1969</v>
      </c>
      <c r="B45" s="1638">
        <f>'[2]Mid Yr Annual'!AC16</f>
        <v>54415</v>
      </c>
      <c r="C45" s="1638">
        <f>'[2]Mid Yr Annual'!AA16</f>
        <v>41031</v>
      </c>
      <c r="D45" s="1638">
        <f>'[2]Mid Yr Annual'!AB16</f>
        <v>13384</v>
      </c>
      <c r="E45" s="1640">
        <f t="shared" si="0"/>
        <v>306.56754333532575</v>
      </c>
      <c r="F45" s="1632"/>
      <c r="G45" s="1632"/>
      <c r="H45" s="1632"/>
      <c r="I45" s="1632"/>
    </row>
    <row r="46" spans="1:9" ht="15">
      <c r="A46" s="1636">
        <v>1970</v>
      </c>
      <c r="B46" s="1638">
        <f>'[2]Mid Yr Annual'!AC17</f>
        <v>66713</v>
      </c>
      <c r="C46" s="1638">
        <f>'[2]Mid Yr Annual'!AA17</f>
        <v>50321</v>
      </c>
      <c r="D46" s="1638">
        <f>'[2]Mid Yr Annual'!AB17</f>
        <v>16392</v>
      </c>
      <c r="E46" s="1640">
        <f t="shared" si="0"/>
        <v>306.98511469009276</v>
      </c>
      <c r="F46" s="1632"/>
      <c r="G46" s="1632"/>
      <c r="H46" s="1632"/>
      <c r="I46" s="1632"/>
    </row>
    <row r="47" spans="1:9" ht="15">
      <c r="A47" s="1636">
        <v>1971</v>
      </c>
      <c r="B47" s="1638">
        <f>'[2]Mid Yr Annual'!AC18</f>
        <v>82111</v>
      </c>
      <c r="C47" s="1638">
        <f>'[2]Mid Yr Annual'!AA18</f>
        <v>61848</v>
      </c>
      <c r="D47" s="1638">
        <f>'[2]Mid Yr Annual'!AB18</f>
        <v>20263</v>
      </c>
      <c r="E47" s="1640">
        <f t="shared" si="0"/>
        <v>305.22627449045058</v>
      </c>
      <c r="F47" s="1632"/>
      <c r="G47" s="1632"/>
      <c r="H47" s="1632"/>
      <c r="I47" s="1632"/>
    </row>
    <row r="48" spans="1:9" ht="15">
      <c r="A48" s="1636">
        <v>1972</v>
      </c>
      <c r="B48" s="1638">
        <f>'[2]Mid Yr Annual'!AC19</f>
        <v>101474</v>
      </c>
      <c r="C48" s="1638">
        <f>'[2]Mid Yr Annual'!AA19</f>
        <v>76172</v>
      </c>
      <c r="D48" s="1638">
        <f>'[2]Mid Yr Annual'!AB19</f>
        <v>25302</v>
      </c>
      <c r="E48" s="1640">
        <f t="shared" si="0"/>
        <v>301.05130029246698</v>
      </c>
      <c r="F48" s="1632"/>
      <c r="G48" s="1632"/>
      <c r="H48" s="1632"/>
      <c r="I48" s="1632"/>
    </row>
    <row r="49" spans="1:9" ht="15">
      <c r="A49" s="1636">
        <v>1973</v>
      </c>
      <c r="B49" s="1641">
        <f>'[2]Mid Yr Annual'!AC20</f>
        <v>125933</v>
      </c>
      <c r="C49" s="1641">
        <f>'[2]Mid Yr Annual'!AA20</f>
        <v>93998</v>
      </c>
      <c r="D49" s="1641">
        <f>'[2]Mid Yr Annual'!AB20</f>
        <v>31935</v>
      </c>
      <c r="E49" s="1640">
        <f t="shared" si="0"/>
        <v>294.34163143886019</v>
      </c>
      <c r="F49" s="1632"/>
      <c r="G49" s="1632"/>
      <c r="H49" s="1632"/>
      <c r="I49" s="1632"/>
    </row>
    <row r="50" spans="1:9" ht="15">
      <c r="A50" s="1636">
        <v>1974</v>
      </c>
      <c r="B50" s="1641">
        <f>'[2]Mid Yr Annual'!AC21</f>
        <v>156971</v>
      </c>
      <c r="C50" s="1641">
        <f>'[2]Mid Yr Annual'!AA21</f>
        <v>116211</v>
      </c>
      <c r="D50" s="1641">
        <f>'[2]Mid Yr Annual'!AB21</f>
        <v>40760</v>
      </c>
      <c r="E50" s="1640">
        <f t="shared" si="0"/>
        <v>285.11040235525024</v>
      </c>
      <c r="F50" s="1632"/>
      <c r="G50" s="1632"/>
      <c r="H50" s="1632"/>
      <c r="I50" s="1632"/>
    </row>
    <row r="51" spans="1:9" ht="15">
      <c r="A51" s="1636">
        <v>1975</v>
      </c>
      <c r="B51" s="1641">
        <f>'[2]Mid Yr Annual'!AC22</f>
        <v>196539</v>
      </c>
      <c r="C51" s="1641">
        <f>'[2]Mid Yr Annual'!AA22</f>
        <v>143922</v>
      </c>
      <c r="D51" s="1641">
        <f>'[2]Mid Yr Annual'!AB22</f>
        <v>52617</v>
      </c>
      <c r="E51" s="1640">
        <f t="shared" si="0"/>
        <v>273.52756713609671</v>
      </c>
      <c r="F51" s="1632"/>
      <c r="G51" s="1632"/>
      <c r="H51" s="1632"/>
      <c r="I51" s="1632"/>
    </row>
    <row r="52" spans="1:9" ht="15">
      <c r="A52" s="1636">
        <v>1976</v>
      </c>
      <c r="B52" s="1641">
        <f>'[2]Mid Yr Annual'!AC23</f>
        <v>228445</v>
      </c>
      <c r="C52" s="1641">
        <f>'[2]Mid Yr Annual'!AA23</f>
        <v>167430</v>
      </c>
      <c r="D52" s="1641">
        <f>'[2]Mid Yr Annual'!AB23</f>
        <v>61015</v>
      </c>
      <c r="E52" s="1640">
        <f t="shared" si="0"/>
        <v>274.40793247562073</v>
      </c>
      <c r="F52" s="1632"/>
      <c r="G52" s="1632"/>
      <c r="H52" s="1632"/>
      <c r="I52" s="1632"/>
    </row>
    <row r="53" spans="1:9" ht="15">
      <c r="A53" s="1636">
        <v>1977</v>
      </c>
      <c r="B53" s="1641">
        <f>'[2]Mid Yr Annual'!AC24</f>
        <v>265758</v>
      </c>
      <c r="C53" s="1641">
        <f>'[2]Mid Yr Annual'!AA24</f>
        <v>194891</v>
      </c>
      <c r="D53" s="1641">
        <f>'[2]Mid Yr Annual'!AB24</f>
        <v>70867</v>
      </c>
      <c r="E53" s="1640">
        <f t="shared" si="0"/>
        <v>275.00952488464304</v>
      </c>
      <c r="F53" s="1632"/>
      <c r="G53" s="1632"/>
      <c r="H53" s="1632"/>
      <c r="I53" s="1632"/>
    </row>
    <row r="54" spans="1:9" ht="15">
      <c r="A54" s="1636">
        <v>1978</v>
      </c>
      <c r="B54" s="1641">
        <f>'[2]Mid Yr Annual'!AC25</f>
        <v>309422</v>
      </c>
      <c r="C54" s="1641">
        <f>'[2]Mid Yr Annual'!AA25</f>
        <v>226982</v>
      </c>
      <c r="D54" s="1641">
        <f>'[2]Mid Yr Annual'!AB25</f>
        <v>82440</v>
      </c>
      <c r="E54" s="1640">
        <f t="shared" si="0"/>
        <v>275.32993692382337</v>
      </c>
      <c r="F54" s="1632"/>
      <c r="G54" s="1632"/>
      <c r="H54" s="1632"/>
      <c r="I54" s="1632"/>
    </row>
    <row r="55" spans="1:9" ht="15">
      <c r="A55" s="1636">
        <v>1979</v>
      </c>
      <c r="B55" s="1641">
        <f>'[2]Mid Yr Annual'!AC26</f>
        <v>360549</v>
      </c>
      <c r="C55" s="1641">
        <f>'[2]Mid Yr Annual'!AA26</f>
        <v>264497</v>
      </c>
      <c r="D55" s="1641">
        <f>'[2]Mid Yr Annual'!AB26</f>
        <v>96052</v>
      </c>
      <c r="E55" s="1640">
        <f t="shared" si="0"/>
        <v>275.36855036855036</v>
      </c>
      <c r="F55" s="1632"/>
      <c r="G55" s="1632"/>
      <c r="H55" s="1632"/>
      <c r="I55" s="1632"/>
    </row>
    <row r="56" spans="1:9" ht="15">
      <c r="A56" s="1636">
        <v>1980</v>
      </c>
      <c r="B56" s="1641">
        <f>'[2]Mid Yr Annual'!AC27</f>
        <v>420455</v>
      </c>
      <c r="C56" s="1641">
        <f>'[2]Mid Yr Annual'!AA27</f>
        <v>308369</v>
      </c>
      <c r="D56" s="1641">
        <f>'[2]Mid Yr Annual'!AB27</f>
        <v>112086</v>
      </c>
      <c r="E56" s="1640">
        <f t="shared" si="0"/>
        <v>275.11821280088503</v>
      </c>
      <c r="F56" s="1632"/>
      <c r="G56" s="1632"/>
      <c r="H56" s="1632"/>
      <c r="I56" s="1632"/>
    </row>
    <row r="57" spans="1:9" ht="15">
      <c r="A57" s="1636">
        <v>1981</v>
      </c>
      <c r="B57" s="1641">
        <f>'[2]Mid Yr Annual'!AC28</f>
        <v>443552</v>
      </c>
      <c r="C57" s="1641">
        <f>'[2]Mid Yr Annual'!AA28</f>
        <v>320567</v>
      </c>
      <c r="D57" s="1641">
        <f>'[2]Mid Yr Annual'!AB28</f>
        <v>122985</v>
      </c>
      <c r="E57" s="1640">
        <f t="shared" si="0"/>
        <v>260.65536447534254</v>
      </c>
      <c r="F57" s="1632"/>
      <c r="G57" s="1632"/>
      <c r="H57" s="1632"/>
      <c r="I57" s="1632"/>
    </row>
    <row r="58" spans="1:9" ht="15">
      <c r="A58" s="1636">
        <v>1982</v>
      </c>
      <c r="B58" s="1641">
        <f>'[2]Mid Yr Annual'!AC29</f>
        <v>468279</v>
      </c>
      <c r="C58" s="1641">
        <f>'[2]Mid Yr Annual'!AA29</f>
        <v>333333</v>
      </c>
      <c r="D58" s="1641">
        <f>'[2]Mid Yr Annual'!AB29</f>
        <v>134946</v>
      </c>
      <c r="E58" s="1640">
        <f t="shared" si="0"/>
        <v>247.01213818860879</v>
      </c>
      <c r="F58" s="1632"/>
      <c r="G58" s="1632"/>
      <c r="H58" s="1632"/>
      <c r="I58" s="1632"/>
    </row>
    <row r="59" spans="1:9" ht="15">
      <c r="A59" s="1636">
        <v>1983</v>
      </c>
      <c r="B59" s="1641">
        <f>'[2]Mid Yr Annual'!AC30</f>
        <v>494772</v>
      </c>
      <c r="C59" s="1641">
        <f>'[2]Mid Yr Annual'!AA30</f>
        <v>346699</v>
      </c>
      <c r="D59" s="1641">
        <f>'[2]Mid Yr Annual'!AB30</f>
        <v>148073</v>
      </c>
      <c r="E59" s="1640">
        <f t="shared" si="0"/>
        <v>234.14059281570579</v>
      </c>
      <c r="F59" s="1632"/>
      <c r="G59" s="1632"/>
      <c r="H59" s="1632"/>
      <c r="I59" s="1632"/>
    </row>
    <row r="60" spans="1:9" ht="15">
      <c r="A60" s="1636">
        <v>1984</v>
      </c>
      <c r="B60" s="1641">
        <f>'[2]Mid Yr Annual'!AC31</f>
        <v>523181</v>
      </c>
      <c r="C60" s="1641">
        <f>'[2]Mid Yr Annual'!AA31</f>
        <v>360700</v>
      </c>
      <c r="D60" s="1641">
        <f>'[2]Mid Yr Annual'!AB31</f>
        <v>162481</v>
      </c>
      <c r="E60" s="1640">
        <f t="shared" si="0"/>
        <v>221.99518712957209</v>
      </c>
      <c r="F60" s="1632"/>
      <c r="G60" s="1632"/>
      <c r="H60" s="1632"/>
      <c r="I60" s="1632"/>
    </row>
    <row r="61" spans="1:9" ht="15">
      <c r="A61" s="1636">
        <v>1985</v>
      </c>
      <c r="B61" s="1641">
        <f>'[2]Mid Yr Annual'!AC32</f>
        <v>553668</v>
      </c>
      <c r="C61" s="1641">
        <f>'[2]Mid Yr Annual'!AA32</f>
        <v>375373</v>
      </c>
      <c r="D61" s="1641">
        <f>'[2]Mid Yr Annual'!AB32</f>
        <v>178295</v>
      </c>
      <c r="E61" s="1640">
        <f t="shared" si="0"/>
        <v>210.53478785159427</v>
      </c>
      <c r="F61" s="1632"/>
      <c r="G61" s="1632"/>
      <c r="H61" s="1632"/>
      <c r="I61" s="1632"/>
    </row>
    <row r="62" spans="1:9" ht="15">
      <c r="A62" s="1636">
        <v>1986</v>
      </c>
      <c r="B62" s="1641">
        <f>'[2]Mid Yr Annual'!AC33</f>
        <v>582495</v>
      </c>
      <c r="C62" s="1641">
        <f>'[2]Mid Yr Annual'!AA33</f>
        <v>395597</v>
      </c>
      <c r="D62" s="1641">
        <f>'[2]Mid Yr Annual'!AB33</f>
        <v>186898</v>
      </c>
      <c r="E62" s="1640">
        <f t="shared" si="0"/>
        <v>211.66465130713007</v>
      </c>
      <c r="F62" s="1632"/>
      <c r="G62" s="1632"/>
      <c r="H62" s="1632"/>
      <c r="I62" s="1632"/>
    </row>
    <row r="63" spans="1:9" ht="15">
      <c r="A63" s="1636">
        <v>1987</v>
      </c>
      <c r="B63" s="1641">
        <f>'[2]Mid Yr Annual'!AC34</f>
        <v>612831</v>
      </c>
      <c r="C63" s="1641">
        <f>'[2]Mid Yr Annual'!AA34</f>
        <v>416911</v>
      </c>
      <c r="D63" s="1641">
        <f>'[2]Mid Yr Annual'!AB34</f>
        <v>195920</v>
      </c>
      <c r="E63" s="1640">
        <f t="shared" si="0"/>
        <v>212.79654961208658</v>
      </c>
      <c r="F63" s="1632"/>
      <c r="G63" s="1632"/>
      <c r="H63" s="1632"/>
      <c r="I63" s="1632"/>
    </row>
    <row r="64" spans="1:9" ht="15">
      <c r="A64" s="1636">
        <v>1988</v>
      </c>
      <c r="B64" s="1641">
        <f>'[2]Mid Yr Annual'!AC35</f>
        <v>644754</v>
      </c>
      <c r="C64" s="1641">
        <f>'[2]Mid Yr Annual'!AA35</f>
        <v>439374</v>
      </c>
      <c r="D64" s="1641">
        <f>'[2]Mid Yr Annual'!AB35</f>
        <v>205380</v>
      </c>
      <c r="E64" s="1640">
        <f t="shared" si="0"/>
        <v>213.93222319602688</v>
      </c>
      <c r="F64" s="1632"/>
      <c r="G64" s="1632"/>
      <c r="H64" s="1632"/>
      <c r="I64" s="1632"/>
    </row>
    <row r="65" spans="1:9" ht="15">
      <c r="A65" s="1636">
        <v>1989</v>
      </c>
      <c r="B65" s="1641">
        <f>'[2]Mid Yr Annual'!AC36</f>
        <v>678348</v>
      </c>
      <c r="C65" s="1641">
        <f>'[2]Mid Yr Annual'!AA36</f>
        <v>463048</v>
      </c>
      <c r="D65" s="1641">
        <f>'[2]Mid Yr Annual'!AB36</f>
        <v>215300</v>
      </c>
      <c r="E65" s="1640">
        <f t="shared" si="0"/>
        <v>215.0710636321412</v>
      </c>
      <c r="F65" s="1632"/>
      <c r="G65" s="1632"/>
      <c r="H65" s="1632"/>
      <c r="I65" s="1632"/>
    </row>
    <row r="66" spans="1:9" ht="15">
      <c r="A66" s="1636">
        <v>1990</v>
      </c>
      <c r="B66" s="1641">
        <f>'[2]Mid Yr Annual'!AC37</f>
        <v>713702</v>
      </c>
      <c r="C66" s="1641">
        <f>'[2]Mid Yr Annual'!AA37</f>
        <v>487999</v>
      </c>
      <c r="D66" s="1641">
        <f>'[2]Mid Yr Annual'!AB37</f>
        <v>225703</v>
      </c>
      <c r="E66" s="1640">
        <f t="shared" si="0"/>
        <v>216.21289925255755</v>
      </c>
      <c r="F66" s="1632"/>
      <c r="G66" s="1632"/>
      <c r="H66" s="1632"/>
      <c r="I66" s="1632"/>
    </row>
    <row r="67" spans="1:9" ht="15">
      <c r="A67" s="1636">
        <v>1991</v>
      </c>
      <c r="B67" s="1641">
        <f>'[2]Mid Yr Annual'!AC38</f>
        <v>750908</v>
      </c>
      <c r="C67" s="1641">
        <f>'[2]Mid Yr Annual'!AA38</f>
        <v>514295</v>
      </c>
      <c r="D67" s="1641">
        <f>'[2]Mid Yr Annual'!AB38</f>
        <v>236613</v>
      </c>
      <c r="E67" s="1640">
        <f t="shared" si="0"/>
        <v>217.35703448246716</v>
      </c>
      <c r="F67" s="1632"/>
      <c r="G67" s="1632"/>
      <c r="H67" s="1632"/>
      <c r="I67" s="1632"/>
    </row>
    <row r="68" spans="1:9" ht="15">
      <c r="A68" s="1636">
        <v>1992</v>
      </c>
      <c r="B68" s="1641">
        <f>'[2]Mid Yr Annual'!AC39</f>
        <v>790062</v>
      </c>
      <c r="C68" s="1641">
        <f>'[2]Mid Yr Annual'!AA39</f>
        <v>542008</v>
      </c>
      <c r="D68" s="1641">
        <f>'[2]Mid Yr Annual'!AB39</f>
        <v>248054</v>
      </c>
      <c r="E68" s="1640">
        <f t="shared" si="0"/>
        <v>218.50403541164422</v>
      </c>
      <c r="F68" s="1632"/>
      <c r="G68" s="1632"/>
      <c r="H68" s="1632"/>
      <c r="I68" s="1632"/>
    </row>
    <row r="69" spans="1:9" ht="15">
      <c r="A69" s="1636">
        <v>1993</v>
      </c>
      <c r="B69" s="1641">
        <f>'[2]Mid Yr Annual'!AC40</f>
        <v>831268</v>
      </c>
      <c r="C69" s="1641">
        <f>'[2]Mid Yr Annual'!AA40</f>
        <v>571215</v>
      </c>
      <c r="D69" s="1641">
        <f>'[2]Mid Yr Annual'!AB40</f>
        <v>260053</v>
      </c>
      <c r="E69" s="1640">
        <f t="shared" si="0"/>
        <v>219.65330144239829</v>
      </c>
      <c r="F69" s="1632"/>
      <c r="G69" s="1632"/>
      <c r="H69" s="1632"/>
      <c r="I69" s="1632"/>
    </row>
    <row r="70" spans="1:9" ht="15">
      <c r="A70" s="1636">
        <v>1994</v>
      </c>
      <c r="B70" s="1641">
        <f>'[2]Mid Yr Annual'!AC41</f>
        <v>874633</v>
      </c>
      <c r="C70" s="1641">
        <f>'[2]Mid Yr Annual'!AA41</f>
        <v>601997</v>
      </c>
      <c r="D70" s="1641">
        <f>'[2]Mid Yr Annual'!AB41</f>
        <v>272636</v>
      </c>
      <c r="E70" s="1640">
        <f t="shared" si="0"/>
        <v>220.80612978476796</v>
      </c>
      <c r="F70" s="1632"/>
      <c r="G70" s="1632"/>
      <c r="H70" s="1632"/>
      <c r="I70" s="1632"/>
    </row>
    <row r="71" spans="1:9" ht="15">
      <c r="A71" s="1636">
        <v>1995</v>
      </c>
      <c r="B71" s="1641">
        <f>'[2]Mid Yr Annual'!AC42</f>
        <v>920271</v>
      </c>
      <c r="C71" s="1641">
        <f>'[2]Mid Yr Annual'!AA42</f>
        <v>634440</v>
      </c>
      <c r="D71" s="1641">
        <f>'[2]Mid Yr Annual'!AB42</f>
        <v>285831</v>
      </c>
      <c r="E71" s="1640">
        <f t="shared" si="0"/>
        <v>221.96332798051995</v>
      </c>
      <c r="F71" s="1632"/>
      <c r="G71" s="1632"/>
      <c r="H71" s="1632"/>
      <c r="I71" s="1632"/>
    </row>
    <row r="72" spans="1:9" ht="15">
      <c r="A72" s="1636">
        <v>1996</v>
      </c>
      <c r="B72" s="1641">
        <f>'[2]Mid Yr Annual'!AC43</f>
        <v>955796</v>
      </c>
      <c r="C72" s="1641">
        <f>'[2]Mid Yr Annual'!AA43</f>
        <v>656779</v>
      </c>
      <c r="D72" s="1641">
        <f>'[2]Mid Yr Annual'!AB43</f>
        <v>299017</v>
      </c>
      <c r="E72" s="1640">
        <f t="shared" si="0"/>
        <v>219.64604019169479</v>
      </c>
      <c r="F72" s="1632"/>
      <c r="G72" s="1632"/>
      <c r="H72" s="1632"/>
      <c r="I72" s="1632"/>
    </row>
    <row r="73" spans="1:9" ht="15">
      <c r="A73" s="1636">
        <v>1997</v>
      </c>
      <c r="B73" s="1641">
        <f>'[2]Mid Yr Annual'!AC44</f>
        <v>992743</v>
      </c>
      <c r="C73" s="1641">
        <f>'[2]Mid Yr Annual'!AA44</f>
        <v>679926</v>
      </c>
      <c r="D73" s="1641">
        <f>'[2]Mid Yr Annual'!AB44</f>
        <v>312817</v>
      </c>
      <c r="E73" s="1640">
        <f t="shared" si="0"/>
        <v>217.35583424174516</v>
      </c>
      <c r="F73" s="1632"/>
      <c r="G73" s="1632"/>
      <c r="H73" s="1632"/>
      <c r="I73" s="1632"/>
    </row>
    <row r="74" spans="1:9" ht="15">
      <c r="A74" s="1636">
        <v>1998</v>
      </c>
      <c r="B74" s="1641">
        <f>'[2]Mid Yr Annual'!AC45</f>
        <v>1031171</v>
      </c>
      <c r="C74" s="1641">
        <f>'[2]Mid Yr Annual'!AA45</f>
        <v>703911</v>
      </c>
      <c r="D74" s="1641">
        <f>'[2]Mid Yr Annual'!AB45</f>
        <v>327260</v>
      </c>
      <c r="E74" s="1640">
        <f t="shared" si="0"/>
        <v>215.09228136649759</v>
      </c>
      <c r="F74" s="1632"/>
      <c r="G74" s="1632"/>
      <c r="H74" s="1632"/>
      <c r="I74" s="1632"/>
    </row>
    <row r="75" spans="1:9" ht="15">
      <c r="A75" s="1636">
        <v>1999</v>
      </c>
      <c r="B75" s="1641">
        <f>'[2]Mid Yr Annual'!AC46</f>
        <v>1071141</v>
      </c>
      <c r="C75" s="1641">
        <f>'[2]Mid Yr Annual'!AA46</f>
        <v>728765</v>
      </c>
      <c r="D75" s="1641">
        <f>'[2]Mid Yr Annual'!AB46</f>
        <v>342376</v>
      </c>
      <c r="E75" s="1640">
        <f t="shared" si="0"/>
        <v>212.85516508166461</v>
      </c>
      <c r="F75" s="1632"/>
      <c r="G75" s="1632"/>
      <c r="H75" s="1632"/>
      <c r="I75" s="1632"/>
    </row>
    <row r="76" spans="1:9" ht="15">
      <c r="A76" s="1636">
        <v>2000</v>
      </c>
      <c r="B76" s="1642">
        <f>'[2]Mid Yr Annual'!AC47</f>
        <v>1112716</v>
      </c>
      <c r="C76" s="1642">
        <f>'[2]Mid Yr Annual'!AA47</f>
        <v>754520</v>
      </c>
      <c r="D76" s="1642">
        <f>'[2]Mid Yr Annual'!AB47</f>
        <v>358196</v>
      </c>
      <c r="E76" s="1640">
        <f t="shared" si="0"/>
        <v>210.64445164100101</v>
      </c>
      <c r="F76" s="1632"/>
      <c r="G76" s="1632"/>
      <c r="H76" s="1632"/>
      <c r="I76" s="1632"/>
    </row>
    <row r="77" spans="1:9" ht="15">
      <c r="A77" s="1636">
        <v>2001</v>
      </c>
      <c r="B77" s="1642">
        <f>'[2]Mid Yr Annual'!AC48</f>
        <v>1155963</v>
      </c>
      <c r="C77" s="1642">
        <f>'[2]Mid Yr Annual'!AA48</f>
        <v>781209</v>
      </c>
      <c r="D77" s="1642">
        <f>'[2]Mid Yr Annual'!AB48</f>
        <v>374754</v>
      </c>
      <c r="E77" s="1640">
        <f t="shared" si="0"/>
        <v>208.45914920187644</v>
      </c>
      <c r="F77" s="1632"/>
      <c r="G77" s="1632"/>
      <c r="H77" s="1632"/>
      <c r="I77" s="1632"/>
    </row>
    <row r="78" spans="1:9" ht="15">
      <c r="A78" s="1636">
        <v>2002</v>
      </c>
      <c r="B78" s="1642">
        <f>'[2]Mid Yr Annual'!AC49</f>
        <v>1206685</v>
      </c>
      <c r="C78" s="1642">
        <f>'[2]Mid Yr Annual'!AA49</f>
        <v>811860</v>
      </c>
      <c r="D78" s="1642">
        <f>'[2]Mid Yr Annual'!AB49</f>
        <v>394825</v>
      </c>
      <c r="E78" s="1640">
        <f t="shared" si="0"/>
        <v>205.62527702146522</v>
      </c>
      <c r="F78" s="1632"/>
      <c r="G78" s="1632"/>
      <c r="H78" s="1632"/>
      <c r="I78" s="1632"/>
    </row>
    <row r="79" spans="1:9" ht="15">
      <c r="A79" s="1636">
        <v>2003</v>
      </c>
      <c r="B79" s="1642">
        <f>'[2]Mid Yr Annual'!AC50</f>
        <v>1259720</v>
      </c>
      <c r="C79" s="1642">
        <f>'[2]Mid Yr Annual'!AA50</f>
        <v>843716</v>
      </c>
      <c r="D79" s="1642">
        <f>'[2]Mid Yr Annual'!AB50</f>
        <v>416004</v>
      </c>
      <c r="E79" s="1640">
        <f t="shared" si="0"/>
        <v>202.81439601542294</v>
      </c>
      <c r="F79" s="1632"/>
      <c r="G79" s="1632"/>
      <c r="H79" s="1632"/>
      <c r="I79" s="1632"/>
    </row>
    <row r="80" spans="1:9" ht="15">
      <c r="A80" s="1636">
        <v>2004</v>
      </c>
      <c r="B80" s="1642">
        <f>'[2]Mid Yr Annual'!AC51</f>
        <v>1315179</v>
      </c>
      <c r="C80" s="1642">
        <f>'[2]Mid Yr Annual'!AA51</f>
        <v>876825</v>
      </c>
      <c r="D80" s="1642">
        <f>'[2]Mid Yr Annual'!AB51</f>
        <v>438354</v>
      </c>
      <c r="E80" s="1643">
        <f t="shared" si="0"/>
        <v>200.02669075678563</v>
      </c>
      <c r="F80" s="1632"/>
      <c r="G80" s="1632"/>
      <c r="H80" s="1632"/>
      <c r="I80" s="1632"/>
    </row>
    <row r="81" spans="1:9" ht="15">
      <c r="A81" s="1636">
        <v>2005</v>
      </c>
      <c r="B81" s="1642">
        <v>1374169</v>
      </c>
      <c r="C81" s="1642">
        <v>911864</v>
      </c>
      <c r="D81" s="1642">
        <v>462304.99999999994</v>
      </c>
      <c r="E81" s="1643">
        <f t="shared" si="0"/>
        <v>197.24294567439247</v>
      </c>
      <c r="F81" s="1632"/>
      <c r="G81" s="1632"/>
      <c r="H81" s="1632"/>
      <c r="I81" s="1632"/>
    </row>
    <row r="82" spans="1:9" ht="15">
      <c r="A82" s="1636">
        <v>2006</v>
      </c>
      <c r="B82" s="1642">
        <v>1461479</v>
      </c>
      <c r="C82" s="1642">
        <v>975164.71992362372</v>
      </c>
      <c r="D82" s="1642">
        <v>486314.70041069598</v>
      </c>
      <c r="E82" s="1643">
        <f t="shared" si="0"/>
        <v>200.52133301750712</v>
      </c>
      <c r="F82" s="1632"/>
      <c r="G82" s="1632"/>
      <c r="H82" s="1632"/>
      <c r="I82" s="1632"/>
    </row>
    <row r="83" spans="1:9" ht="15">
      <c r="A83" s="1636">
        <v>2007</v>
      </c>
      <c r="B83" s="1644">
        <v>1574280</v>
      </c>
      <c r="C83" s="1642">
        <v>1063872.0444066231</v>
      </c>
      <c r="D83" s="1642">
        <v>510408.11629444268</v>
      </c>
      <c r="E83" s="1640">
        <f t="shared" si="0"/>
        <v>208.43556566661255</v>
      </c>
      <c r="F83" s="1632"/>
      <c r="G83" s="1632"/>
      <c r="H83" s="1632"/>
      <c r="I83" s="1632"/>
    </row>
    <row r="84" spans="1:9" ht="15">
      <c r="A84" s="1636">
        <v>2008</v>
      </c>
      <c r="B84" s="1644">
        <v>1695788</v>
      </c>
      <c r="C84" s="1642">
        <v>1160404.8791782721</v>
      </c>
      <c r="D84" s="1642">
        <v>535383.09362998768</v>
      </c>
      <c r="E84" s="1640">
        <f t="shared" si="0"/>
        <v>216.74290671200157</v>
      </c>
      <c r="F84" s="1632"/>
      <c r="G84" s="1632"/>
      <c r="H84" s="1632"/>
      <c r="I84" s="1632"/>
    </row>
    <row r="85" spans="1:9" ht="15">
      <c r="A85" s="1636">
        <v>2009</v>
      </c>
      <c r="B85" s="1644">
        <v>1826673</v>
      </c>
      <c r="C85" s="1642">
        <v>1265415.5173037637</v>
      </c>
      <c r="D85" s="1642">
        <v>561257.13874464994</v>
      </c>
      <c r="E85" s="1640">
        <f t="shared" si="0"/>
        <v>225.46092155443893</v>
      </c>
      <c r="F85" s="1632"/>
      <c r="G85" s="1632"/>
      <c r="H85" s="1632"/>
      <c r="I85" s="1632"/>
    </row>
    <row r="86" spans="1:9" ht="15">
      <c r="A86" s="1645">
        <v>2010</v>
      </c>
      <c r="B86" s="1644">
        <v>1967658.9440589999</v>
      </c>
      <c r="C86" s="1642">
        <v>1379617.965207</v>
      </c>
      <c r="D86" s="1642">
        <v>588040.97885199997</v>
      </c>
      <c r="E86" s="1640">
        <f t="shared" si="0"/>
        <v>234.61255504681873</v>
      </c>
      <c r="F86" s="1632"/>
      <c r="G86" s="1632"/>
      <c r="H86" s="1632"/>
      <c r="I86" s="1632"/>
    </row>
    <row r="87" spans="1:9" ht="15">
      <c r="A87" s="1646"/>
      <c r="B87" s="1647" t="s">
        <v>1031</v>
      </c>
      <c r="C87" s="1647"/>
      <c r="D87" s="1647"/>
      <c r="E87" s="1647"/>
      <c r="F87" s="1632"/>
      <c r="G87" s="1632"/>
      <c r="H87" s="1632"/>
      <c r="I87" s="1632"/>
    </row>
    <row r="88" spans="1:9" ht="15">
      <c r="A88" s="1648"/>
      <c r="B88" s="1649">
        <v>9784</v>
      </c>
      <c r="C88" s="1649">
        <v>9193</v>
      </c>
      <c r="D88" s="1649">
        <v>11517</v>
      </c>
      <c r="E88" s="1650" t="s">
        <v>1</v>
      </c>
      <c r="F88" s="1632"/>
      <c r="G88" s="1632"/>
      <c r="H88" s="1632"/>
      <c r="I88" s="1632"/>
    </row>
    <row r="89" spans="1:9">
      <c r="A89" s="463" t="s">
        <v>395</v>
      </c>
      <c r="B89" s="1632"/>
      <c r="E89" s="1603"/>
      <c r="G89" s="1632"/>
      <c r="H89" s="1632"/>
      <c r="I89" s="1632"/>
    </row>
    <row r="90" spans="1:9">
      <c r="A90" s="1602" t="s">
        <v>1032</v>
      </c>
      <c r="B90" s="1632"/>
      <c r="E90" s="1603"/>
      <c r="G90" s="1632"/>
      <c r="H90" s="1632"/>
      <c r="I90" s="1632"/>
    </row>
    <row r="91" spans="1:9">
      <c r="A91" s="1651"/>
      <c r="F91" s="1632"/>
      <c r="G91" s="1632"/>
      <c r="H91" s="1632"/>
      <c r="I91" s="1632"/>
    </row>
    <row r="92" spans="1:9">
      <c r="F92" s="1632"/>
      <c r="G92" s="1632"/>
      <c r="H92" s="1632"/>
      <c r="I92" s="1632"/>
    </row>
    <row r="93" spans="1:9" s="1630" customFormat="1" ht="15">
      <c r="A93" s="1629" t="s">
        <v>1033</v>
      </c>
      <c r="B93" s="1585"/>
      <c r="C93" s="1585"/>
      <c r="D93" s="1585"/>
      <c r="F93" s="1631"/>
      <c r="G93" s="1631"/>
      <c r="H93" s="1631"/>
      <c r="I93" s="1631"/>
    </row>
    <row r="94" spans="1:9">
      <c r="A94" s="1652" t="s">
        <v>1029</v>
      </c>
      <c r="E94" s="1603"/>
      <c r="F94" s="1632"/>
      <c r="G94" s="1632"/>
      <c r="H94" s="1632"/>
      <c r="I94" s="1632"/>
    </row>
    <row r="95" spans="1:9" ht="38.25">
      <c r="A95" s="1653" t="s">
        <v>69</v>
      </c>
      <c r="B95" s="1654" t="s">
        <v>67</v>
      </c>
      <c r="C95" s="1654" t="s">
        <v>979</v>
      </c>
      <c r="D95" s="1655" t="s">
        <v>980</v>
      </c>
      <c r="E95" s="1656" t="s">
        <v>1034</v>
      </c>
      <c r="F95" s="1632"/>
      <c r="G95" s="1632"/>
      <c r="H95" s="1632"/>
      <c r="I95" s="1632"/>
    </row>
    <row r="96" spans="1:9" ht="15">
      <c r="A96" s="1636">
        <v>1960</v>
      </c>
      <c r="B96" s="1637">
        <f>'[2]Mid Yr Annual'!AC7</f>
        <v>19908</v>
      </c>
      <c r="C96" s="1641">
        <f>'[2]Mid Yr Annual'!W7</f>
        <v>11064</v>
      </c>
      <c r="D96" s="1641">
        <f>'[2]Mid Yr Annual'!Z7</f>
        <v>8844</v>
      </c>
      <c r="E96" s="1640">
        <f t="shared" ref="E96:E105" si="1">C96/B96*100</f>
        <v>55.575647980711274</v>
      </c>
      <c r="F96" s="1632"/>
      <c r="G96" s="1632"/>
      <c r="H96" s="1632"/>
      <c r="I96" s="1632"/>
    </row>
    <row r="97" spans="1:9" ht="15">
      <c r="A97" s="1636">
        <v>1961</v>
      </c>
      <c r="B97" s="1637">
        <f>'[2]Mid Yr Annual'!AC8</f>
        <v>24091</v>
      </c>
      <c r="C97" s="1641">
        <f>'[2]Mid Yr Annual'!W8</f>
        <v>12584</v>
      </c>
      <c r="D97" s="1641">
        <f>'[2]Mid Yr Annual'!Z8</f>
        <v>11507</v>
      </c>
      <c r="E97" s="1640">
        <f t="shared" si="1"/>
        <v>52.235274583869497</v>
      </c>
      <c r="F97" s="1632"/>
      <c r="G97" s="1632"/>
      <c r="H97" s="1632"/>
      <c r="I97" s="1632"/>
    </row>
    <row r="98" spans="1:9" ht="15">
      <c r="A98" s="1636">
        <v>1962</v>
      </c>
      <c r="B98" s="1637">
        <f>'[2]Mid Yr Annual'!AC9</f>
        <v>28274</v>
      </c>
      <c r="C98" s="1641">
        <f>'[2]Mid Yr Annual'!W9</f>
        <v>14104</v>
      </c>
      <c r="D98" s="1641">
        <f>'[2]Mid Yr Annual'!Z9</f>
        <v>14170</v>
      </c>
      <c r="E98" s="1640">
        <f t="shared" si="1"/>
        <v>49.883284996816862</v>
      </c>
      <c r="F98" s="1632"/>
      <c r="G98" s="1632"/>
      <c r="H98" s="1632"/>
      <c r="I98" s="1632"/>
    </row>
    <row r="99" spans="1:9" ht="15">
      <c r="A99" s="1636">
        <v>1963</v>
      </c>
      <c r="B99" s="1637">
        <f>'[2]Mid Yr Annual'!AC10</f>
        <v>30450</v>
      </c>
      <c r="C99" s="1641">
        <f>'[2]Mid Yr Annual'!W10</f>
        <v>14921</v>
      </c>
      <c r="D99" s="1641">
        <f>'[2]Mid Yr Annual'!Z10</f>
        <v>15529</v>
      </c>
      <c r="E99" s="1640">
        <f t="shared" si="1"/>
        <v>49.001642036124792</v>
      </c>
      <c r="F99" s="1632"/>
      <c r="G99" s="1632"/>
      <c r="H99" s="1632"/>
      <c r="I99" s="1632"/>
    </row>
    <row r="100" spans="1:9" ht="15">
      <c r="A100" s="1636">
        <v>1964</v>
      </c>
      <c r="B100" s="1637">
        <f>'[2]Mid Yr Annual'!AC11</f>
        <v>32813</v>
      </c>
      <c r="C100" s="1641">
        <f>'[2]Mid Yr Annual'!W11</f>
        <v>15786</v>
      </c>
      <c r="D100" s="1641">
        <f>'[2]Mid Yr Annual'!Z11</f>
        <v>17027</v>
      </c>
      <c r="E100" s="1640">
        <f t="shared" si="1"/>
        <v>48.108981196477011</v>
      </c>
      <c r="F100" s="1632"/>
      <c r="G100" s="1632"/>
      <c r="H100" s="1632"/>
      <c r="I100" s="1632"/>
    </row>
    <row r="101" spans="1:9" ht="15">
      <c r="A101" s="1636">
        <v>1965</v>
      </c>
      <c r="B101" s="1637">
        <f>'[2]Mid Yr Annual'!AC12</f>
        <v>35382</v>
      </c>
      <c r="C101" s="1641">
        <f>'[2]Mid Yr Annual'!W12</f>
        <v>16701</v>
      </c>
      <c r="D101" s="1641">
        <f>'[2]Mid Yr Annual'!Z12</f>
        <v>18681</v>
      </c>
      <c r="E101" s="1640">
        <f t="shared" si="1"/>
        <v>47.201967101916232</v>
      </c>
      <c r="F101" s="1632"/>
      <c r="G101" s="1632"/>
      <c r="H101" s="1632"/>
      <c r="I101" s="1632"/>
    </row>
    <row r="102" spans="1:9" ht="15">
      <c r="A102" s="1636">
        <v>1966</v>
      </c>
      <c r="B102" s="1637">
        <f>'[2]Mid Yr Annual'!AC13</f>
        <v>38179</v>
      </c>
      <c r="C102" s="1641">
        <f>'[2]Mid Yr Annual'!W13</f>
        <v>17669</v>
      </c>
      <c r="D102" s="1641">
        <f>'[2]Mid Yr Annual'!Z13</f>
        <v>20510</v>
      </c>
      <c r="E102" s="1640">
        <f t="shared" si="1"/>
        <v>46.279368239084313</v>
      </c>
      <c r="F102" s="1632"/>
      <c r="G102" s="1632"/>
      <c r="H102" s="1632"/>
      <c r="I102" s="1632"/>
    </row>
    <row r="103" spans="1:9" ht="15">
      <c r="A103" s="1636">
        <v>1967</v>
      </c>
      <c r="B103" s="1637">
        <f>'[2]Mid Yr Annual'!AC14</f>
        <v>41228</v>
      </c>
      <c r="C103" s="1641">
        <f>'[2]Mid Yr Annual'!W14</f>
        <v>18694</v>
      </c>
      <c r="D103" s="1641">
        <f>'[2]Mid Yr Annual'!Z14</f>
        <v>22534</v>
      </c>
      <c r="E103" s="1640">
        <f t="shared" si="1"/>
        <v>45.342970796546041</v>
      </c>
      <c r="F103" s="1632"/>
      <c r="G103" s="1632"/>
      <c r="H103" s="1632"/>
      <c r="I103" s="1632"/>
    </row>
    <row r="104" spans="1:9" ht="15">
      <c r="A104" s="1636">
        <v>1968</v>
      </c>
      <c r="B104" s="1638">
        <f>'[2]Mid Yr Annual'!AC15</f>
        <v>44552</v>
      </c>
      <c r="C104" s="1638">
        <f>'[2]Mid Yr Annual'!W15</f>
        <v>19778</v>
      </c>
      <c r="D104" s="1641">
        <f>'[2]Mid Yr Annual'!Z15</f>
        <v>24774</v>
      </c>
      <c r="E104" s="1640">
        <f t="shared" si="1"/>
        <v>44.393068773567968</v>
      </c>
      <c r="F104" s="1632"/>
      <c r="G104" s="1632"/>
      <c r="H104" s="1632"/>
      <c r="I104" s="1632"/>
    </row>
    <row r="105" spans="1:9" ht="15">
      <c r="A105" s="1636">
        <v>1969</v>
      </c>
      <c r="B105" s="1641">
        <f>'[2]Mid Yr Annual'!AC16</f>
        <v>54415</v>
      </c>
      <c r="C105" s="1641">
        <f>'[2]Mid Yr Annual'!W16</f>
        <v>22707</v>
      </c>
      <c r="D105" s="1641">
        <f>'[2]Mid Yr Annual'!Z16</f>
        <v>31708</v>
      </c>
      <c r="E105" s="1640">
        <f t="shared" si="1"/>
        <v>41.729302582008636</v>
      </c>
      <c r="F105" s="1632"/>
      <c r="G105" s="1632"/>
      <c r="H105" s="1632"/>
      <c r="I105" s="1632"/>
    </row>
    <row r="106" spans="1:9" ht="15">
      <c r="A106" s="1636">
        <v>1970</v>
      </c>
      <c r="B106" s="1641">
        <f>'[2]Mid Yr Annual'!AC17</f>
        <v>66713</v>
      </c>
      <c r="C106" s="1641">
        <f>'[2]Mid Yr Annual'!W17</f>
        <v>26071</v>
      </c>
      <c r="D106" s="1641">
        <f>'[2]Mid Yr Annual'!Z17</f>
        <v>40642</v>
      </c>
      <c r="E106" s="1640">
        <v>33.93384246490794</v>
      </c>
      <c r="F106" s="1632"/>
      <c r="G106" s="1632"/>
      <c r="H106" s="1632"/>
      <c r="I106" s="1632"/>
    </row>
    <row r="107" spans="1:9" ht="15">
      <c r="A107" s="1636">
        <v>1971</v>
      </c>
      <c r="B107" s="1641">
        <f>'[2]Mid Yr Annual'!AC18</f>
        <v>82111</v>
      </c>
      <c r="C107" s="1641">
        <f>'[2]Mid Yr Annual'!W18</f>
        <v>29935</v>
      </c>
      <c r="D107" s="1641">
        <f>'[2]Mid Yr Annual'!Z18</f>
        <v>52176</v>
      </c>
      <c r="E107" s="1640">
        <v>31.004987167815379</v>
      </c>
      <c r="F107" s="1632"/>
      <c r="G107" s="1632"/>
      <c r="H107" s="1632"/>
      <c r="I107" s="1632"/>
    </row>
    <row r="108" spans="1:9" ht="15">
      <c r="A108" s="1636">
        <v>1972</v>
      </c>
      <c r="B108" s="1641">
        <f>'[2]Mid Yr Annual'!AC19</f>
        <v>101474</v>
      </c>
      <c r="C108" s="1641">
        <f>'[2]Mid Yr Annual'!W19</f>
        <v>34373</v>
      </c>
      <c r="D108" s="1641">
        <f>'[2]Mid Yr Annual'!Z19</f>
        <v>67101</v>
      </c>
      <c r="E108" s="1640">
        <v>29.149191629728104</v>
      </c>
      <c r="F108" s="1632"/>
      <c r="G108" s="1632"/>
      <c r="H108" s="1632"/>
      <c r="I108" s="1632"/>
    </row>
    <row r="109" spans="1:9" ht="15">
      <c r="A109" s="1636">
        <v>1973</v>
      </c>
      <c r="B109" s="1641">
        <f>'[2]Mid Yr Annual'!AC20</f>
        <v>125933</v>
      </c>
      <c r="C109" s="1641">
        <f>'[2]Mid Yr Annual'!W20</f>
        <v>39471</v>
      </c>
      <c r="D109" s="1641">
        <f>'[2]Mid Yr Annual'!Z20</f>
        <v>86462</v>
      </c>
      <c r="E109" s="1640">
        <v>27.868044914609371</v>
      </c>
      <c r="F109" s="1632"/>
      <c r="G109" s="1632"/>
      <c r="H109" s="1632"/>
      <c r="I109" s="1632"/>
    </row>
    <row r="110" spans="1:9" ht="15">
      <c r="A110" s="1636">
        <v>1974</v>
      </c>
      <c r="B110" s="1641">
        <f>'[2]Mid Yr Annual'!AC21</f>
        <v>156971</v>
      </c>
      <c r="C110" s="1641">
        <f>'[2]Mid Yr Annual'!W21</f>
        <v>45327</v>
      </c>
      <c r="D110" s="1641">
        <f>'[2]Mid Yr Annual'!Z21</f>
        <v>111644</v>
      </c>
      <c r="E110" s="1640">
        <f t="shared" ref="E110:E146" si="2">C110/B110*100</f>
        <v>28.876034426741242</v>
      </c>
      <c r="F110" s="1632"/>
      <c r="G110" s="1632"/>
      <c r="H110" s="1632"/>
      <c r="I110" s="1632"/>
    </row>
    <row r="111" spans="1:9" ht="15">
      <c r="A111" s="1636">
        <v>1975</v>
      </c>
      <c r="B111" s="1641">
        <f>'[2]Mid Yr Annual'!AC22</f>
        <v>196539</v>
      </c>
      <c r="C111" s="1641">
        <f>'[2]Mid Yr Annual'!W22</f>
        <v>52054</v>
      </c>
      <c r="D111" s="1641">
        <f>'[2]Mid Yr Annual'!Z22</f>
        <v>144485</v>
      </c>
      <c r="E111" s="1640">
        <f t="shared" si="2"/>
        <v>26.485328611624155</v>
      </c>
      <c r="F111" s="1632"/>
      <c r="G111" s="1632"/>
      <c r="H111" s="1632"/>
      <c r="I111" s="1632"/>
    </row>
    <row r="112" spans="1:9" ht="15">
      <c r="A112" s="1636">
        <v>1976</v>
      </c>
      <c r="B112" s="1641">
        <f>'[2]Mid Yr Annual'!AC23</f>
        <v>228445</v>
      </c>
      <c r="C112" s="1641">
        <f>'[2]Mid Yr Annual'!W23</f>
        <v>57659</v>
      </c>
      <c r="D112" s="1641">
        <f>'[2]Mid Yr Annual'!Z23</f>
        <v>170786</v>
      </c>
      <c r="E112" s="1640">
        <f t="shared" si="2"/>
        <v>25.239773249578672</v>
      </c>
      <c r="F112" s="1632"/>
      <c r="G112" s="1632"/>
      <c r="H112" s="1632"/>
      <c r="I112" s="1632"/>
    </row>
    <row r="113" spans="1:9" ht="15">
      <c r="A113" s="1636">
        <v>1977</v>
      </c>
      <c r="B113" s="1641">
        <f>'[2]Mid Yr Annual'!AC24</f>
        <v>265758</v>
      </c>
      <c r="C113" s="1641">
        <f>'[2]Mid Yr Annual'!W24</f>
        <v>63868</v>
      </c>
      <c r="D113" s="1641">
        <f>'[2]Mid Yr Annual'!Z24</f>
        <v>201890</v>
      </c>
      <c r="E113" s="1640">
        <f t="shared" si="2"/>
        <v>24.032390370186409</v>
      </c>
      <c r="F113" s="1632"/>
      <c r="G113" s="1632"/>
      <c r="H113" s="1632"/>
      <c r="I113" s="1632"/>
    </row>
    <row r="114" spans="1:9" ht="15">
      <c r="A114" s="1636">
        <v>1978</v>
      </c>
      <c r="B114" s="1641">
        <f>'[2]Mid Yr Annual'!AC25</f>
        <v>309422</v>
      </c>
      <c r="C114" s="1641">
        <f>'[2]Mid Yr Annual'!W25</f>
        <v>70745</v>
      </c>
      <c r="D114" s="1641">
        <f>'[2]Mid Yr Annual'!Z25</f>
        <v>238677</v>
      </c>
      <c r="E114" s="1640">
        <f t="shared" si="2"/>
        <v>22.863597287846371</v>
      </c>
      <c r="F114" s="1632"/>
      <c r="G114" s="1632"/>
      <c r="H114" s="1632"/>
      <c r="I114" s="1632"/>
    </row>
    <row r="115" spans="1:9" ht="15">
      <c r="A115" s="1636">
        <v>1979</v>
      </c>
      <c r="B115" s="1641">
        <f>'[2]Mid Yr Annual'!AC26</f>
        <v>360549</v>
      </c>
      <c r="C115" s="1641">
        <f>'[2]Mid Yr Annual'!W26</f>
        <v>78362</v>
      </c>
      <c r="D115" s="1641">
        <f>'[2]Mid Yr Annual'!Z26</f>
        <v>282187</v>
      </c>
      <c r="E115" s="1640">
        <f t="shared" si="2"/>
        <v>21.73407775364791</v>
      </c>
      <c r="F115" s="1632"/>
      <c r="G115" s="1632"/>
      <c r="H115" s="1632"/>
      <c r="I115" s="1632"/>
    </row>
    <row r="116" spans="1:9" ht="15">
      <c r="A116" s="1636">
        <v>1980</v>
      </c>
      <c r="B116" s="1641">
        <f>'[2]Mid Yr Annual'!AC27</f>
        <v>420455</v>
      </c>
      <c r="C116" s="1641">
        <f>'[2]Mid Yr Annual'!W27</f>
        <v>86799</v>
      </c>
      <c r="D116" s="1641">
        <f>'[2]Mid Yr Annual'!Z27</f>
        <v>333656</v>
      </c>
      <c r="E116" s="1640">
        <f t="shared" si="2"/>
        <v>20.644064168579277</v>
      </c>
      <c r="F116" s="1632"/>
      <c r="G116" s="1632"/>
      <c r="H116" s="1632"/>
      <c r="I116" s="1632"/>
    </row>
    <row r="117" spans="1:9" ht="15">
      <c r="A117" s="1636">
        <v>1981</v>
      </c>
      <c r="B117" s="1641">
        <f>'[2]Mid Yr Annual'!AC28</f>
        <v>443552</v>
      </c>
      <c r="C117" s="1641">
        <f>'[2]Mid Yr Annual'!W28</f>
        <v>94159</v>
      </c>
      <c r="D117" s="1641">
        <f>'[2]Mid Yr Annual'!Z28</f>
        <v>349393</v>
      </c>
      <c r="E117" s="1640">
        <f t="shared" si="2"/>
        <v>21.228401630473993</v>
      </c>
      <c r="F117" s="1632"/>
      <c r="G117" s="1632"/>
      <c r="H117" s="1632"/>
      <c r="I117" s="1632"/>
    </row>
    <row r="118" spans="1:9" ht="15">
      <c r="A118" s="1636">
        <v>1982</v>
      </c>
      <c r="B118" s="1641">
        <f>'[2]Mid Yr Annual'!AC29</f>
        <v>468279</v>
      </c>
      <c r="C118" s="1641">
        <f>'[2]Mid Yr Annual'!W29</f>
        <v>102146</v>
      </c>
      <c r="D118" s="1641">
        <f>'[2]Mid Yr Annual'!Z29</f>
        <v>366133</v>
      </c>
      <c r="E118" s="1640">
        <f t="shared" si="2"/>
        <v>21.81306443380976</v>
      </c>
      <c r="F118" s="1632"/>
      <c r="G118" s="1632"/>
      <c r="H118" s="1632"/>
      <c r="I118" s="1632"/>
    </row>
    <row r="119" spans="1:9" ht="15">
      <c r="A119" s="1636">
        <v>1983</v>
      </c>
      <c r="B119" s="1641">
        <f>'[2]Mid Yr Annual'!AC30</f>
        <v>494772</v>
      </c>
      <c r="C119" s="1641">
        <f>'[2]Mid Yr Annual'!W30</f>
        <v>110814</v>
      </c>
      <c r="D119" s="1641">
        <f>'[2]Mid Yr Annual'!Z30</f>
        <v>383958</v>
      </c>
      <c r="E119" s="1640">
        <f t="shared" si="2"/>
        <v>22.396982852707914</v>
      </c>
      <c r="F119" s="1632"/>
      <c r="G119" s="1632"/>
      <c r="H119" s="1632"/>
      <c r="I119" s="1632"/>
    </row>
    <row r="120" spans="1:9" ht="15">
      <c r="A120" s="1636">
        <v>1984</v>
      </c>
      <c r="B120" s="1641">
        <f>'[2]Mid Yr Annual'!AC31</f>
        <v>523181</v>
      </c>
      <c r="C120" s="1641">
        <f>'[2]Mid Yr Annual'!W31</f>
        <v>120222</v>
      </c>
      <c r="D120" s="1641">
        <f>'[2]Mid Yr Annual'!Z31</f>
        <v>402959</v>
      </c>
      <c r="E120" s="1640">
        <f t="shared" si="2"/>
        <v>22.979045492860024</v>
      </c>
      <c r="F120" s="1632"/>
      <c r="G120" s="1632"/>
      <c r="H120" s="1632"/>
      <c r="I120" s="1632"/>
    </row>
    <row r="121" spans="1:9" ht="15">
      <c r="A121" s="1636">
        <v>1985</v>
      </c>
      <c r="B121" s="1641">
        <f>'[2]Mid Yr Annual'!AC32</f>
        <v>553668</v>
      </c>
      <c r="C121" s="1641">
        <f>'[2]Mid Yr Annual'!W32</f>
        <v>130433</v>
      </c>
      <c r="D121" s="1641">
        <f>'[2]Mid Yr Annual'!Z32</f>
        <v>423235</v>
      </c>
      <c r="E121" s="1640">
        <f t="shared" si="2"/>
        <v>23.557980594869125</v>
      </c>
      <c r="F121" s="1632"/>
      <c r="G121" s="1632"/>
      <c r="H121" s="1632"/>
      <c r="I121" s="1632"/>
    </row>
    <row r="122" spans="1:9" ht="15">
      <c r="A122" s="1636">
        <v>1986</v>
      </c>
      <c r="B122" s="1641">
        <f>'[2]Mid Yr Annual'!AC33</f>
        <v>582495</v>
      </c>
      <c r="C122" s="1641">
        <f>'[2]Mid Yr Annual'!W33</f>
        <v>137291</v>
      </c>
      <c r="D122" s="1641">
        <f>'[2]Mid Yr Annual'!Z33</f>
        <v>445204</v>
      </c>
      <c r="E122" s="1640">
        <f t="shared" si="2"/>
        <v>23.569472699336476</v>
      </c>
      <c r="F122" s="1632"/>
      <c r="G122" s="1632"/>
      <c r="H122" s="1632"/>
      <c r="I122" s="1632"/>
    </row>
    <row r="123" spans="1:9" ht="15">
      <c r="A123" s="1636">
        <v>1987</v>
      </c>
      <c r="B123" s="1641">
        <f>'[2]Mid Yr Annual'!AC34</f>
        <v>612831</v>
      </c>
      <c r="C123" s="1641">
        <f>'[2]Mid Yr Annual'!W34</f>
        <v>144510</v>
      </c>
      <c r="D123" s="1641">
        <f>'[2]Mid Yr Annual'!Z34</f>
        <v>468321</v>
      </c>
      <c r="E123" s="1640">
        <f t="shared" si="2"/>
        <v>23.580726170836659</v>
      </c>
      <c r="F123" s="1632"/>
      <c r="G123" s="1632"/>
      <c r="H123" s="1632"/>
      <c r="I123" s="1632"/>
    </row>
    <row r="124" spans="1:9" ht="15">
      <c r="A124" s="1636">
        <v>1988</v>
      </c>
      <c r="B124" s="1641">
        <f>'[2]Mid Yr Annual'!AC35</f>
        <v>644754</v>
      </c>
      <c r="C124" s="1641">
        <f>'[2]Mid Yr Annual'!W35</f>
        <v>152108</v>
      </c>
      <c r="D124" s="1641">
        <f>'[2]Mid Yr Annual'!Z35</f>
        <v>492646</v>
      </c>
      <c r="E124" s="1640">
        <f t="shared" si="2"/>
        <v>23.591633398164262</v>
      </c>
      <c r="F124" s="1632"/>
      <c r="G124" s="1632"/>
      <c r="H124" s="1632"/>
      <c r="I124" s="1632"/>
    </row>
    <row r="125" spans="1:9" ht="15">
      <c r="A125" s="1636">
        <v>1989</v>
      </c>
      <c r="B125" s="1641">
        <f>'[2]Mid Yr Annual'!AC36</f>
        <v>678348</v>
      </c>
      <c r="C125" s="1641">
        <f>'[2]Mid Yr Annual'!W36</f>
        <v>160106</v>
      </c>
      <c r="D125" s="1641">
        <f>'[2]Mid Yr Annual'!Z36</f>
        <v>518242</v>
      </c>
      <c r="E125" s="1640">
        <f t="shared" si="2"/>
        <v>23.60233980198954</v>
      </c>
      <c r="F125" s="1632"/>
      <c r="G125" s="1632"/>
      <c r="H125" s="1632"/>
      <c r="I125" s="1632"/>
    </row>
    <row r="126" spans="1:9" ht="15">
      <c r="A126" s="1636">
        <v>1990</v>
      </c>
      <c r="B126" s="1641">
        <f>'[2]Mid Yr Annual'!AC37</f>
        <v>713702</v>
      </c>
      <c r="C126" s="1641">
        <f>'[2]Mid Yr Annual'!W37</f>
        <v>168525</v>
      </c>
      <c r="D126" s="1641">
        <f>'[2]Mid Yr Annual'!Z37</f>
        <v>545177</v>
      </c>
      <c r="E126" s="1640">
        <f t="shared" si="2"/>
        <v>23.612796377199448</v>
      </c>
      <c r="F126" s="1632"/>
      <c r="G126" s="1632"/>
      <c r="H126" s="1632"/>
      <c r="I126" s="1632"/>
    </row>
    <row r="127" spans="1:9" ht="15">
      <c r="A127" s="1636">
        <v>1991</v>
      </c>
      <c r="B127" s="1641">
        <f>'[2]Mid Yr Annual'!AC38</f>
        <v>750908</v>
      </c>
      <c r="C127" s="1641">
        <f>'[2]Mid Yr Annual'!W38</f>
        <v>177387</v>
      </c>
      <c r="D127" s="1641">
        <f>'[2]Mid Yr Annual'!Z38</f>
        <v>573521</v>
      </c>
      <c r="E127" s="1640">
        <f t="shared" si="2"/>
        <v>23.623000420823857</v>
      </c>
      <c r="F127" s="1632"/>
      <c r="G127" s="1632"/>
      <c r="H127" s="1632"/>
      <c r="I127" s="1632"/>
    </row>
    <row r="128" spans="1:9" ht="15">
      <c r="A128" s="1636">
        <v>1992</v>
      </c>
      <c r="B128" s="1641">
        <f>'[2]Mid Yr Annual'!AC39</f>
        <v>790062</v>
      </c>
      <c r="C128" s="1641">
        <f>'[2]Mid Yr Annual'!W39</f>
        <v>186715</v>
      </c>
      <c r="D128" s="1641">
        <f>'[2]Mid Yr Annual'!Z39</f>
        <v>603347</v>
      </c>
      <c r="E128" s="1640">
        <f t="shared" si="2"/>
        <v>23.632955388311299</v>
      </c>
      <c r="F128" s="1632"/>
      <c r="G128" s="1632"/>
      <c r="H128" s="1632"/>
      <c r="I128" s="1632"/>
    </row>
    <row r="129" spans="1:9" ht="15">
      <c r="A129" s="1636">
        <v>1993</v>
      </c>
      <c r="B129" s="1641">
        <f>'[2]Mid Yr Annual'!AC40</f>
        <v>831268</v>
      </c>
      <c r="C129" s="1641">
        <f>'[2]Mid Yr Annual'!W40</f>
        <v>196534</v>
      </c>
      <c r="D129" s="1641">
        <f>'[2]Mid Yr Annual'!Z40</f>
        <v>634734</v>
      </c>
      <c r="E129" s="1640">
        <f t="shared" si="2"/>
        <v>23.642676008218768</v>
      </c>
      <c r="F129" s="1632"/>
      <c r="G129" s="1632"/>
      <c r="H129" s="1632"/>
      <c r="I129" s="1632"/>
    </row>
    <row r="130" spans="1:9" ht="15">
      <c r="A130" s="1636">
        <v>1994</v>
      </c>
      <c r="B130" s="1641">
        <f>'[2]Mid Yr Annual'!AC41</f>
        <v>874633</v>
      </c>
      <c r="C130" s="1641">
        <f>'[2]Mid Yr Annual'!W41</f>
        <v>206870</v>
      </c>
      <c r="D130" s="1641">
        <f>'[2]Mid Yr Annual'!Z41</f>
        <v>667763</v>
      </c>
      <c r="E130" s="1640">
        <f t="shared" si="2"/>
        <v>23.652206125311988</v>
      </c>
      <c r="F130" s="1632"/>
      <c r="G130" s="1632"/>
      <c r="H130" s="1632"/>
      <c r="I130" s="1632"/>
    </row>
    <row r="131" spans="1:9" ht="15">
      <c r="A131" s="1636">
        <v>1995</v>
      </c>
      <c r="B131" s="1641">
        <f>'[2]Mid Yr Annual'!AC42</f>
        <v>920271</v>
      </c>
      <c r="C131" s="1641">
        <f>'[2]Mid Yr Annual'!W42</f>
        <v>217748</v>
      </c>
      <c r="D131" s="1641">
        <f>'[2]Mid Yr Annual'!Z42</f>
        <v>702523</v>
      </c>
      <c r="E131" s="1640">
        <f t="shared" si="2"/>
        <v>23.661291076215594</v>
      </c>
      <c r="F131" s="1632"/>
      <c r="G131" s="1632"/>
      <c r="H131" s="1632"/>
      <c r="I131" s="1632"/>
    </row>
    <row r="132" spans="1:9" ht="15">
      <c r="A132" s="1636">
        <v>1996</v>
      </c>
      <c r="B132" s="1641">
        <f>'[2]Mid Yr Annual'!AC43</f>
        <v>955796</v>
      </c>
      <c r="C132" s="1641">
        <f>'[2]Mid Yr Annual'!W43</f>
        <v>228583</v>
      </c>
      <c r="D132" s="1641">
        <f>'[2]Mid Yr Annual'!Z43</f>
        <v>727213</v>
      </c>
      <c r="E132" s="1640">
        <f t="shared" si="2"/>
        <v>23.915458947306746</v>
      </c>
      <c r="F132" s="1632"/>
      <c r="G132" s="1632"/>
      <c r="H132" s="1632"/>
      <c r="I132" s="1632"/>
    </row>
    <row r="133" spans="1:9" ht="15">
      <c r="A133" s="1636">
        <v>1997</v>
      </c>
      <c r="B133" s="1641">
        <f>'[2]Mid Yr Annual'!AC44</f>
        <v>992743</v>
      </c>
      <c r="C133" s="1641">
        <f>'[2]Mid Yr Annual'!W44</f>
        <v>239958</v>
      </c>
      <c r="D133" s="1641">
        <f>'[2]Mid Yr Annual'!Z44</f>
        <v>752785</v>
      </c>
      <c r="E133" s="1640">
        <f t="shared" si="2"/>
        <v>24.171210474412813</v>
      </c>
      <c r="F133" s="1632"/>
      <c r="G133" s="1632"/>
      <c r="H133" s="1632"/>
      <c r="I133" s="1632"/>
    </row>
    <row r="134" spans="1:9" ht="15">
      <c r="A134" s="1636">
        <v>1998</v>
      </c>
      <c r="B134" s="1642">
        <f>'[2]Mid Yr Annual'!AC45</f>
        <v>1031171</v>
      </c>
      <c r="C134" s="1642">
        <f>'[2]Mid Yr Annual'!W45</f>
        <v>251901</v>
      </c>
      <c r="D134" s="1642">
        <f>'[2]Mid Yr Annual'!Z45</f>
        <v>779270</v>
      </c>
      <c r="E134" s="1640">
        <f t="shared" si="2"/>
        <v>24.428635017858337</v>
      </c>
      <c r="F134" s="1632"/>
      <c r="G134" s="1632"/>
      <c r="H134" s="1632"/>
      <c r="I134" s="1632"/>
    </row>
    <row r="135" spans="1:9" ht="15">
      <c r="A135" s="1636">
        <v>1999</v>
      </c>
      <c r="B135" s="1642">
        <f>'[2]Mid Yr Annual'!AC46</f>
        <v>1071141</v>
      </c>
      <c r="C135" s="1642">
        <f>'[2]Mid Yr Annual'!W46</f>
        <v>264439</v>
      </c>
      <c r="D135" s="1642">
        <f>'[2]Mid Yr Annual'!Z46</f>
        <v>806702</v>
      </c>
      <c r="E135" s="1640">
        <f t="shared" si="2"/>
        <v>24.687599485035115</v>
      </c>
      <c r="F135" s="1632"/>
      <c r="G135" s="1632"/>
      <c r="H135" s="1632"/>
      <c r="I135" s="1632"/>
    </row>
    <row r="136" spans="1:9" ht="15">
      <c r="A136" s="1636">
        <v>2000</v>
      </c>
      <c r="B136" s="1642">
        <f>'[2]Mid Yr Annual'!AC47</f>
        <v>1112716</v>
      </c>
      <c r="C136" s="1642">
        <f>'[2]Mid Yr Annual'!W47</f>
        <v>277602</v>
      </c>
      <c r="D136" s="1642">
        <f>'[2]Mid Yr Annual'!Z47</f>
        <v>835114</v>
      </c>
      <c r="E136" s="1640">
        <f t="shared" si="2"/>
        <v>24.948144899507152</v>
      </c>
      <c r="F136" s="1632"/>
      <c r="G136" s="1632"/>
      <c r="H136" s="1632"/>
      <c r="I136" s="1632"/>
    </row>
    <row r="137" spans="1:9" ht="15">
      <c r="A137" s="1636">
        <v>2001</v>
      </c>
      <c r="B137" s="1642">
        <f>'[2]Mid Yr Annual'!AC48</f>
        <v>1155963</v>
      </c>
      <c r="C137" s="1642">
        <f>'[2]Mid Yr Annual'!W48</f>
        <v>291421</v>
      </c>
      <c r="D137" s="1642">
        <f>'[2]Mid Yr Annual'!Z48</f>
        <v>864542</v>
      </c>
      <c r="E137" s="1640">
        <f t="shared" si="2"/>
        <v>25.210235967760212</v>
      </c>
      <c r="F137" s="1632"/>
      <c r="G137" s="1632"/>
      <c r="H137" s="1632"/>
      <c r="I137" s="1632"/>
    </row>
    <row r="138" spans="1:9" ht="15">
      <c r="A138" s="1636">
        <v>2002</v>
      </c>
      <c r="B138" s="1642">
        <f>'[2]Mid Yr Annual'!AC49</f>
        <v>1206685</v>
      </c>
      <c r="C138" s="1642">
        <f>'[2]Mid Yr Annual'!W49</f>
        <v>303792</v>
      </c>
      <c r="D138" s="1642">
        <f>'[2]Mid Yr Annual'!Z49</f>
        <v>902893</v>
      </c>
      <c r="E138" s="1640">
        <f t="shared" si="2"/>
        <v>25.175750092194733</v>
      </c>
      <c r="F138" s="1632"/>
      <c r="G138" s="1632"/>
      <c r="H138" s="1632"/>
      <c r="I138" s="1632"/>
    </row>
    <row r="139" spans="1:9" ht="15">
      <c r="A139" s="1636">
        <v>2003</v>
      </c>
      <c r="B139" s="1642">
        <f>'[2]Mid Yr Annual'!AC50</f>
        <v>1259720</v>
      </c>
      <c r="C139" s="1642">
        <f>'[2]Mid Yr Annual'!W50</f>
        <v>316688</v>
      </c>
      <c r="D139" s="1642">
        <f>'[2]Mid Yr Annual'!Z50</f>
        <v>943032</v>
      </c>
      <c r="E139" s="1640">
        <f t="shared" si="2"/>
        <v>25.139554821706412</v>
      </c>
      <c r="F139" s="1632"/>
      <c r="G139" s="1632"/>
      <c r="H139" s="1632"/>
      <c r="I139" s="1632"/>
    </row>
    <row r="140" spans="1:9" ht="15">
      <c r="A140" s="1636">
        <v>2004</v>
      </c>
      <c r="B140" s="1642">
        <f>'[2]Mid Yr Annual'!AC51</f>
        <v>1315179</v>
      </c>
      <c r="C140" s="1642">
        <f>'[2]Mid Yr Annual'!W51</f>
        <v>330132</v>
      </c>
      <c r="D140" s="1642">
        <f>'[2]Mid Yr Annual'!Z51</f>
        <v>985047</v>
      </c>
      <c r="E140" s="1657">
        <f t="shared" si="2"/>
        <v>25.10167817460589</v>
      </c>
      <c r="F140" s="1632"/>
      <c r="G140" s="1632"/>
      <c r="H140" s="1632"/>
      <c r="I140" s="1632"/>
    </row>
    <row r="141" spans="1:9" ht="15">
      <c r="A141" s="1636">
        <v>2005</v>
      </c>
      <c r="B141" s="1642">
        <v>1374169</v>
      </c>
      <c r="C141" s="1642">
        <v>344350</v>
      </c>
      <c r="D141" s="1642">
        <v>1029819</v>
      </c>
      <c r="E141" s="1657">
        <f t="shared" si="2"/>
        <v>25.058780979632054</v>
      </c>
      <c r="F141" s="1632"/>
      <c r="G141" s="1632"/>
      <c r="H141" s="1632"/>
      <c r="I141" s="1632"/>
    </row>
    <row r="142" spans="1:9" ht="15">
      <c r="A142" s="1636">
        <v>2006</v>
      </c>
      <c r="B142" s="1644">
        <v>1461479</v>
      </c>
      <c r="C142" s="1642">
        <v>360177.46385413501</v>
      </c>
      <c r="D142" s="1642">
        <v>1101300.9564801848</v>
      </c>
      <c r="E142" s="1640">
        <f t="shared" si="2"/>
        <v>24.644723862206369</v>
      </c>
      <c r="F142" s="1632"/>
      <c r="G142" s="1632"/>
      <c r="H142" s="1632"/>
      <c r="I142" s="1632"/>
    </row>
    <row r="143" spans="1:9" ht="15">
      <c r="A143" s="1636">
        <v>2007</v>
      </c>
      <c r="B143" s="1644">
        <v>1574280</v>
      </c>
      <c r="C143" s="1642">
        <v>377645.74813189509</v>
      </c>
      <c r="D143" s="1642">
        <v>1196635.4125691708</v>
      </c>
      <c r="E143" s="1640">
        <f t="shared" si="2"/>
        <v>23.98847397743064</v>
      </c>
      <c r="F143" s="1632"/>
      <c r="G143" s="1632"/>
      <c r="H143" s="1632"/>
      <c r="I143" s="1632"/>
    </row>
    <row r="144" spans="1:9" ht="15">
      <c r="A144" s="1636">
        <v>2008</v>
      </c>
      <c r="B144" s="1644">
        <v>1695788</v>
      </c>
      <c r="C144" s="1642">
        <v>395728.56653711398</v>
      </c>
      <c r="D144" s="1642">
        <v>1300059.4062711457</v>
      </c>
      <c r="E144" s="1640">
        <f t="shared" si="2"/>
        <v>23.335969268394045</v>
      </c>
      <c r="F144" s="1632"/>
      <c r="G144" s="1632"/>
      <c r="H144" s="1632"/>
      <c r="I144" s="1632"/>
    </row>
    <row r="145" spans="1:9" ht="15">
      <c r="A145" s="1636">
        <v>2009</v>
      </c>
      <c r="B145" s="1644">
        <v>1826673</v>
      </c>
      <c r="C145" s="1642">
        <v>414441.20677104575</v>
      </c>
      <c r="D145" s="1642">
        <v>1412232.4492773679</v>
      </c>
      <c r="E145" s="1640">
        <f t="shared" si="2"/>
        <v>22.688308568147981</v>
      </c>
      <c r="F145" s="1632"/>
      <c r="G145" s="1632"/>
      <c r="H145" s="1632"/>
      <c r="I145" s="1632"/>
    </row>
    <row r="146" spans="1:9" ht="15">
      <c r="A146" s="1645">
        <v>2010</v>
      </c>
      <c r="B146" s="1644">
        <v>1967658.9440589999</v>
      </c>
      <c r="C146" s="1642">
        <v>433787.64316400001</v>
      </c>
      <c r="D146" s="1642">
        <v>1533871.3008949999</v>
      </c>
      <c r="E146" s="1640">
        <f t="shared" si="2"/>
        <v>22.045875606326266</v>
      </c>
      <c r="F146" s="1632"/>
      <c r="G146" s="1632"/>
      <c r="H146" s="1632"/>
      <c r="I146" s="1632"/>
    </row>
    <row r="147" spans="1:9" ht="15">
      <c r="A147" s="1646"/>
      <c r="B147" s="1647" t="s">
        <v>1031</v>
      </c>
      <c r="C147" s="1647"/>
      <c r="D147" s="1647"/>
      <c r="E147" s="1647"/>
      <c r="F147" s="1632"/>
      <c r="G147" s="1632"/>
      <c r="H147" s="1632"/>
      <c r="I147" s="1632"/>
    </row>
    <row r="148" spans="1:9" ht="15">
      <c r="A148" s="1648"/>
      <c r="B148" s="1649">
        <v>9784</v>
      </c>
      <c r="C148" s="1649">
        <v>3821</v>
      </c>
      <c r="D148" s="1649">
        <v>17244</v>
      </c>
      <c r="E148" s="1650" t="s">
        <v>1</v>
      </c>
      <c r="F148" s="1632"/>
      <c r="G148" s="1632"/>
      <c r="H148" s="1632"/>
      <c r="I148" s="1632"/>
    </row>
    <row r="149" spans="1:9">
      <c r="A149" s="463" t="s">
        <v>395</v>
      </c>
      <c r="B149" s="1632"/>
      <c r="C149" s="1632"/>
      <c r="E149" s="1603"/>
      <c r="H149" s="1632"/>
      <c r="I149" s="1632"/>
    </row>
    <row r="150" spans="1:9">
      <c r="A150" s="1602" t="s">
        <v>1032</v>
      </c>
      <c r="B150" s="1632"/>
      <c r="C150" s="1632"/>
      <c r="E150" s="1603"/>
      <c r="H150" s="1632"/>
      <c r="I150" s="1632"/>
    </row>
    <row r="151" spans="1:9">
      <c r="A151" s="1651"/>
      <c r="F151" s="1632"/>
      <c r="G151" s="1632"/>
      <c r="H151" s="1632"/>
      <c r="I151" s="1632"/>
    </row>
    <row r="152" spans="1:9">
      <c r="A152" s="1603"/>
      <c r="F152" s="1632"/>
      <c r="G152" s="1632"/>
      <c r="H152" s="1632"/>
      <c r="I152" s="1632"/>
    </row>
    <row r="153" spans="1:9" s="1630" customFormat="1" ht="15">
      <c r="A153" s="1629" t="s">
        <v>1035</v>
      </c>
      <c r="B153" s="1585"/>
      <c r="C153" s="1585"/>
      <c r="E153" s="1658"/>
      <c r="F153" s="1631"/>
      <c r="G153" s="1631"/>
      <c r="H153" s="1631"/>
      <c r="I153" s="1631"/>
    </row>
    <row r="154" spans="1:9" ht="15">
      <c r="A154" s="1652" t="s">
        <v>1029</v>
      </c>
      <c r="D154" s="1603"/>
      <c r="E154" s="1659"/>
      <c r="F154" s="1632"/>
      <c r="G154" s="1632"/>
      <c r="H154" s="1632"/>
      <c r="I154" s="1632"/>
    </row>
    <row r="155" spans="1:9" ht="15">
      <c r="A155" s="1633" t="s">
        <v>69</v>
      </c>
      <c r="B155" s="1635" t="s">
        <v>67</v>
      </c>
      <c r="C155" s="1635" t="s">
        <v>873</v>
      </c>
      <c r="D155" s="1635" t="s">
        <v>874</v>
      </c>
      <c r="E155" s="1603"/>
      <c r="F155" s="1632"/>
      <c r="G155" s="1632"/>
      <c r="H155" s="1632"/>
      <c r="I155" s="1632"/>
    </row>
    <row r="156" spans="1:9" ht="15">
      <c r="A156" s="1636">
        <v>1960</v>
      </c>
      <c r="B156" s="1660">
        <f>'[2]Mid Yr Annual'!W7</f>
        <v>11064</v>
      </c>
      <c r="C156" s="1660">
        <f>'[2]Mid Yr Annual'!U7</f>
        <v>6211</v>
      </c>
      <c r="D156" s="1661">
        <f>'[2]Mid Yr Annual'!V7</f>
        <v>4853</v>
      </c>
      <c r="E156" s="1603"/>
      <c r="F156" s="1632"/>
      <c r="G156" s="1632"/>
      <c r="H156" s="1632"/>
      <c r="I156" s="1632"/>
    </row>
    <row r="157" spans="1:9" ht="15">
      <c r="A157" s="1636">
        <v>1961</v>
      </c>
      <c r="B157" s="1660">
        <f>'[2]Mid Yr Annual'!W8</f>
        <v>12584</v>
      </c>
      <c r="C157" s="1660">
        <f>'[2]Mid Yr Annual'!U8</f>
        <v>7041</v>
      </c>
      <c r="D157" s="1661">
        <f>'[2]Mid Yr Annual'!V8</f>
        <v>5543</v>
      </c>
      <c r="E157" s="1603"/>
      <c r="F157" s="1632"/>
      <c r="G157" s="1632"/>
      <c r="H157" s="1632"/>
      <c r="I157" s="1632"/>
    </row>
    <row r="158" spans="1:9" ht="15">
      <c r="A158" s="1636">
        <v>1962</v>
      </c>
      <c r="B158" s="1660">
        <f>'[2]Mid Yr Annual'!W9</f>
        <v>14104</v>
      </c>
      <c r="C158" s="1660">
        <f>'[2]Mid Yr Annual'!U9</f>
        <v>7871</v>
      </c>
      <c r="D158" s="1661">
        <f>'[2]Mid Yr Annual'!V9</f>
        <v>6233</v>
      </c>
      <c r="E158" s="1603"/>
      <c r="F158" s="1632"/>
      <c r="G158" s="1632"/>
      <c r="H158" s="1632"/>
      <c r="I158" s="1632"/>
    </row>
    <row r="159" spans="1:9" ht="15">
      <c r="A159" s="1636">
        <v>1963</v>
      </c>
      <c r="B159" s="1660">
        <f>'[2]Mid Yr Annual'!W10</f>
        <v>14921</v>
      </c>
      <c r="C159" s="1660">
        <f>'[2]Mid Yr Annual'!U10</f>
        <v>8327</v>
      </c>
      <c r="D159" s="1661">
        <f>'[2]Mid Yr Annual'!V10</f>
        <v>6594</v>
      </c>
      <c r="E159" s="1603"/>
      <c r="F159" s="1632"/>
      <c r="G159" s="1632"/>
      <c r="H159" s="1632"/>
      <c r="I159" s="1632"/>
    </row>
    <row r="160" spans="1:9" ht="15">
      <c r="A160" s="1636">
        <v>1964</v>
      </c>
      <c r="B160" s="1660">
        <f>'[2]Mid Yr Annual'!W11</f>
        <v>15786</v>
      </c>
      <c r="C160" s="1660">
        <f>'[2]Mid Yr Annual'!U11</f>
        <v>8810</v>
      </c>
      <c r="D160" s="1661">
        <f>'[2]Mid Yr Annual'!V11</f>
        <v>6976</v>
      </c>
      <c r="E160" s="1603"/>
      <c r="F160" s="1632"/>
      <c r="G160" s="1632"/>
      <c r="H160" s="1632"/>
      <c r="I160" s="1632"/>
    </row>
    <row r="161" spans="1:9" ht="15">
      <c r="A161" s="1636">
        <v>1965</v>
      </c>
      <c r="B161" s="1660">
        <f>'[2]Mid Yr Annual'!W12</f>
        <v>16701</v>
      </c>
      <c r="C161" s="1660">
        <f>'[2]Mid Yr Annual'!U12</f>
        <v>9321</v>
      </c>
      <c r="D161" s="1661">
        <f>'[2]Mid Yr Annual'!V12</f>
        <v>7380</v>
      </c>
      <c r="E161" s="1603"/>
      <c r="F161" s="1632"/>
      <c r="G161" s="1632"/>
      <c r="H161" s="1632"/>
      <c r="I161" s="1632"/>
    </row>
    <row r="162" spans="1:9" ht="15">
      <c r="A162" s="1636">
        <v>1966</v>
      </c>
      <c r="B162" s="1660">
        <f>'[2]Mid Yr Annual'!W13</f>
        <v>17669</v>
      </c>
      <c r="C162" s="1660">
        <f>'[2]Mid Yr Annual'!U13</f>
        <v>9861</v>
      </c>
      <c r="D162" s="1661">
        <f>'[2]Mid Yr Annual'!V13</f>
        <v>7808</v>
      </c>
      <c r="E162" s="1603"/>
      <c r="F162" s="1632"/>
      <c r="G162" s="1632"/>
      <c r="H162" s="1632"/>
      <c r="I162" s="1632"/>
    </row>
    <row r="163" spans="1:9" ht="15">
      <c r="A163" s="1636">
        <v>1967</v>
      </c>
      <c r="B163" s="1660">
        <f>'[2]Mid Yr Annual'!W14</f>
        <v>18694</v>
      </c>
      <c r="C163" s="1660">
        <f>'[2]Mid Yr Annual'!U14</f>
        <v>10433</v>
      </c>
      <c r="D163" s="1661">
        <f>'[2]Mid Yr Annual'!V14</f>
        <v>8261</v>
      </c>
      <c r="E163" s="1603"/>
      <c r="F163" s="1632"/>
      <c r="G163" s="1632"/>
      <c r="H163" s="1632"/>
      <c r="I163" s="1632"/>
    </row>
    <row r="164" spans="1:9" ht="15">
      <c r="A164" s="1636">
        <v>1968</v>
      </c>
      <c r="B164" s="1638">
        <f>'[2]Mid Yr Annual'!W15</f>
        <v>19778</v>
      </c>
      <c r="C164" s="1638">
        <f>'[2]Mid Yr Annual'!U15</f>
        <v>11038</v>
      </c>
      <c r="D164" s="1662">
        <f>'[2]Mid Yr Annual'!V15</f>
        <v>8740</v>
      </c>
      <c r="E164" s="1603"/>
      <c r="F164" s="1632"/>
      <c r="G164" s="1632"/>
      <c r="H164" s="1632"/>
      <c r="I164" s="1632"/>
    </row>
    <row r="165" spans="1:9" ht="15">
      <c r="A165" s="1636">
        <v>1969</v>
      </c>
      <c r="B165" s="1641">
        <f>'[2]Mid Yr Annual'!W16</f>
        <v>22707</v>
      </c>
      <c r="C165" s="1641">
        <f>'[2]Mid Yr Annual'!U16</f>
        <v>12592</v>
      </c>
      <c r="D165" s="1661">
        <f>'[2]Mid Yr Annual'!V16</f>
        <v>10115</v>
      </c>
      <c r="E165" s="1603"/>
      <c r="F165" s="1632"/>
      <c r="G165" s="1632"/>
      <c r="H165" s="1632"/>
      <c r="I165" s="1632"/>
    </row>
    <row r="166" spans="1:9" ht="15">
      <c r="A166" s="1636">
        <v>1970</v>
      </c>
      <c r="B166" s="1641">
        <f>'[2]Mid Yr Annual'!W17</f>
        <v>26071</v>
      </c>
      <c r="C166" s="1641">
        <f>'[2]Mid Yr Annual'!U17</f>
        <v>14364</v>
      </c>
      <c r="D166" s="1661">
        <f>'[2]Mid Yr Annual'!V17</f>
        <v>11707</v>
      </c>
      <c r="E166" s="1603"/>
      <c r="F166" s="1632"/>
      <c r="G166" s="1632"/>
      <c r="H166" s="1632"/>
      <c r="I166" s="1632"/>
    </row>
    <row r="167" spans="1:9" ht="15">
      <c r="A167" s="1636">
        <v>1971</v>
      </c>
      <c r="B167" s="1641">
        <f>'[2]Mid Yr Annual'!W18</f>
        <v>29935</v>
      </c>
      <c r="C167" s="1641">
        <f>'[2]Mid Yr Annual'!U18</f>
        <v>16386</v>
      </c>
      <c r="D167" s="1661">
        <f>'[2]Mid Yr Annual'!V18</f>
        <v>13549</v>
      </c>
      <c r="E167" s="1603"/>
      <c r="F167" s="1632"/>
      <c r="G167" s="1632"/>
      <c r="H167" s="1632"/>
      <c r="I167" s="1632"/>
    </row>
    <row r="168" spans="1:9" ht="15">
      <c r="A168" s="1636">
        <v>1972</v>
      </c>
      <c r="B168" s="1641">
        <f>'[2]Mid Yr Annual'!W19</f>
        <v>34373</v>
      </c>
      <c r="C168" s="1641">
        <f>'[2]Mid Yr Annual'!U19</f>
        <v>18692</v>
      </c>
      <c r="D168" s="1661">
        <f>'[2]Mid Yr Annual'!V19</f>
        <v>15681</v>
      </c>
      <c r="E168" s="1603"/>
      <c r="F168" s="1632"/>
      <c r="G168" s="1632"/>
      <c r="H168" s="1632"/>
      <c r="I168" s="1632"/>
    </row>
    <row r="169" spans="1:9" ht="15">
      <c r="A169" s="1636">
        <v>1973</v>
      </c>
      <c r="B169" s="1641">
        <f>'[2]Mid Yr Annual'!W20</f>
        <v>39471</v>
      </c>
      <c r="C169" s="1641">
        <f>'[2]Mid Yr Annual'!U20</f>
        <v>21323</v>
      </c>
      <c r="D169" s="1661">
        <f>'[2]Mid Yr Annual'!V20</f>
        <v>18148</v>
      </c>
      <c r="E169" s="1603"/>
      <c r="F169" s="1632"/>
      <c r="G169" s="1632"/>
      <c r="H169" s="1632"/>
      <c r="I169" s="1632"/>
    </row>
    <row r="170" spans="1:9" ht="15">
      <c r="A170" s="1636">
        <v>1974</v>
      </c>
      <c r="B170" s="1641">
        <f>'[2]Mid Yr Annual'!W21</f>
        <v>45327</v>
      </c>
      <c r="C170" s="1641">
        <f>'[2]Mid Yr Annual'!U21</f>
        <v>24324</v>
      </c>
      <c r="D170" s="1661">
        <f>'[2]Mid Yr Annual'!V21</f>
        <v>21003</v>
      </c>
      <c r="E170" s="1603"/>
      <c r="F170" s="1632"/>
      <c r="G170" s="1632"/>
      <c r="H170" s="1632"/>
      <c r="I170" s="1632"/>
    </row>
    <row r="171" spans="1:9" ht="15">
      <c r="A171" s="1636">
        <v>1975</v>
      </c>
      <c r="B171" s="1641">
        <f>'[2]Mid Yr Annual'!W22</f>
        <v>52054</v>
      </c>
      <c r="C171" s="1641">
        <f>'[2]Mid Yr Annual'!U22</f>
        <v>27746</v>
      </c>
      <c r="D171" s="1661">
        <f>'[2]Mid Yr Annual'!V22</f>
        <v>24308</v>
      </c>
      <c r="E171" s="1603"/>
      <c r="F171" s="1632"/>
      <c r="G171" s="1632"/>
      <c r="H171" s="1632"/>
      <c r="I171" s="1632"/>
    </row>
    <row r="172" spans="1:9" ht="15">
      <c r="A172" s="1636">
        <v>1976</v>
      </c>
      <c r="B172" s="1641">
        <f>'[2]Mid Yr Annual'!W23</f>
        <v>57659</v>
      </c>
      <c r="C172" s="1641">
        <f>'[2]Mid Yr Annual'!U23</f>
        <v>30688</v>
      </c>
      <c r="D172" s="1661">
        <f>'[2]Mid Yr Annual'!V23</f>
        <v>26971</v>
      </c>
      <c r="E172" s="1603"/>
      <c r="F172" s="1632"/>
      <c r="G172" s="1632"/>
      <c r="H172" s="1632"/>
      <c r="I172" s="1632"/>
    </row>
    <row r="173" spans="1:9" ht="15">
      <c r="A173" s="1636">
        <v>1977</v>
      </c>
      <c r="B173" s="1641">
        <f>'[2]Mid Yr Annual'!W24</f>
        <v>63868</v>
      </c>
      <c r="C173" s="1641">
        <f>'[2]Mid Yr Annual'!U24</f>
        <v>33942</v>
      </c>
      <c r="D173" s="1661">
        <f>'[2]Mid Yr Annual'!V24</f>
        <v>29926</v>
      </c>
      <c r="E173" s="1603"/>
      <c r="F173" s="1632"/>
      <c r="G173" s="1632"/>
      <c r="H173" s="1632"/>
      <c r="I173" s="1632"/>
    </row>
    <row r="174" spans="1:9" ht="15">
      <c r="A174" s="1636">
        <v>1978</v>
      </c>
      <c r="B174" s="1641">
        <f>'[2]Mid Yr Annual'!W25</f>
        <v>70745</v>
      </c>
      <c r="C174" s="1641">
        <f>'[2]Mid Yr Annual'!U25</f>
        <v>37541</v>
      </c>
      <c r="D174" s="1661">
        <f>'[2]Mid Yr Annual'!V25</f>
        <v>33204</v>
      </c>
      <c r="E174" s="1603"/>
      <c r="F174" s="1632"/>
      <c r="G174" s="1632"/>
      <c r="H174" s="1632"/>
      <c r="I174" s="1632"/>
    </row>
    <row r="175" spans="1:9" ht="15">
      <c r="A175" s="1636">
        <v>1979</v>
      </c>
      <c r="B175" s="1641">
        <f>'[2]Mid Yr Annual'!W26</f>
        <v>78362</v>
      </c>
      <c r="C175" s="1641">
        <f>'[2]Mid Yr Annual'!U26</f>
        <v>41521</v>
      </c>
      <c r="D175" s="1661">
        <f>'[2]Mid Yr Annual'!V26</f>
        <v>36841</v>
      </c>
      <c r="E175" s="1603"/>
      <c r="F175" s="1632"/>
      <c r="G175" s="1632"/>
      <c r="H175" s="1632"/>
      <c r="I175" s="1632"/>
    </row>
    <row r="176" spans="1:9" ht="15">
      <c r="A176" s="1636">
        <v>1980</v>
      </c>
      <c r="B176" s="1641">
        <f>'[2]Mid Yr Annual'!W27</f>
        <v>86799</v>
      </c>
      <c r="C176" s="1641">
        <f>'[2]Mid Yr Annual'!U27</f>
        <v>45922</v>
      </c>
      <c r="D176" s="1661">
        <f>'[2]Mid Yr Annual'!V27</f>
        <v>40877</v>
      </c>
      <c r="E176" s="1603"/>
      <c r="F176" s="1632"/>
      <c r="G176" s="1632"/>
      <c r="H176" s="1632"/>
      <c r="I176" s="1632"/>
    </row>
    <row r="177" spans="1:9" ht="15">
      <c r="A177" s="1636">
        <v>1981</v>
      </c>
      <c r="B177" s="1641">
        <f>'[2]Mid Yr Annual'!W28</f>
        <v>94159</v>
      </c>
      <c r="C177" s="1641">
        <f>'[2]Mid Yr Annual'!U28</f>
        <v>49564</v>
      </c>
      <c r="D177" s="1661">
        <f>'[2]Mid Yr Annual'!V28</f>
        <v>44595</v>
      </c>
      <c r="E177" s="1603"/>
      <c r="F177" s="1632"/>
      <c r="G177" s="1632"/>
      <c r="H177" s="1632"/>
      <c r="I177" s="1632"/>
    </row>
    <row r="178" spans="1:9" ht="15">
      <c r="A178" s="1636">
        <v>1982</v>
      </c>
      <c r="B178" s="1641">
        <f>'[2]Mid Yr Annual'!W29</f>
        <v>102146</v>
      </c>
      <c r="C178" s="1641">
        <f>'[2]Mid Yr Annual'!U29</f>
        <v>53495</v>
      </c>
      <c r="D178" s="1661">
        <f>'[2]Mid Yr Annual'!V29</f>
        <v>48651</v>
      </c>
      <c r="E178" s="1603"/>
      <c r="F178" s="1632"/>
      <c r="G178" s="1632"/>
      <c r="H178" s="1632"/>
      <c r="I178" s="1632"/>
    </row>
    <row r="179" spans="1:9" ht="15">
      <c r="A179" s="1636">
        <v>1983</v>
      </c>
      <c r="B179" s="1641">
        <f>'[2]Mid Yr Annual'!W30</f>
        <v>110814</v>
      </c>
      <c r="C179" s="1641">
        <f>'[2]Mid Yr Annual'!U30</f>
        <v>57738</v>
      </c>
      <c r="D179" s="1661">
        <f>'[2]Mid Yr Annual'!V30</f>
        <v>53076</v>
      </c>
      <c r="E179" s="1603"/>
      <c r="F179" s="1632"/>
      <c r="G179" s="1632"/>
      <c r="H179" s="1632"/>
      <c r="I179" s="1632"/>
    </row>
    <row r="180" spans="1:9" ht="15">
      <c r="A180" s="1636">
        <v>1984</v>
      </c>
      <c r="B180" s="1641">
        <f>'[2]Mid Yr Annual'!W31</f>
        <v>120222</v>
      </c>
      <c r="C180" s="1641">
        <f>'[2]Mid Yr Annual'!U31</f>
        <v>62318</v>
      </c>
      <c r="D180" s="1661">
        <f>'[2]Mid Yr Annual'!V31</f>
        <v>57904</v>
      </c>
      <c r="E180" s="1603"/>
      <c r="F180" s="1632"/>
      <c r="G180" s="1632"/>
      <c r="H180" s="1632"/>
      <c r="I180" s="1632"/>
    </row>
    <row r="181" spans="1:9" ht="15">
      <c r="A181" s="1636">
        <v>1985</v>
      </c>
      <c r="B181" s="1641">
        <f>'[2]Mid Yr Annual'!W32</f>
        <v>130433</v>
      </c>
      <c r="C181" s="1641">
        <f>'[2]Mid Yr Annual'!U32</f>
        <v>67262</v>
      </c>
      <c r="D181" s="1661">
        <f>'[2]Mid Yr Annual'!V32</f>
        <v>63171</v>
      </c>
      <c r="E181" s="1603"/>
      <c r="F181" s="1632"/>
      <c r="G181" s="1632"/>
      <c r="H181" s="1632"/>
      <c r="I181" s="1632"/>
    </row>
    <row r="182" spans="1:9" ht="15">
      <c r="A182" s="1636">
        <v>1986</v>
      </c>
      <c r="B182" s="1641">
        <f>'[2]Mid Yr Annual'!W33</f>
        <v>137291</v>
      </c>
      <c r="C182" s="1641">
        <f>'[2]Mid Yr Annual'!U33</f>
        <v>70713</v>
      </c>
      <c r="D182" s="1661">
        <f>'[2]Mid Yr Annual'!V33</f>
        <v>66578</v>
      </c>
      <c r="E182" s="1603"/>
      <c r="F182" s="1632"/>
      <c r="G182" s="1632"/>
      <c r="H182" s="1632"/>
      <c r="I182" s="1632"/>
    </row>
    <row r="183" spans="1:9" ht="15">
      <c r="A183" s="1636">
        <v>1987</v>
      </c>
      <c r="B183" s="1641">
        <f>'[2]Mid Yr Annual'!W34</f>
        <v>144510</v>
      </c>
      <c r="C183" s="1641">
        <f>'[2]Mid Yr Annual'!U34</f>
        <v>74341</v>
      </c>
      <c r="D183" s="1661">
        <f>'[2]Mid Yr Annual'!V34</f>
        <v>70169</v>
      </c>
      <c r="E183" s="1603"/>
      <c r="F183" s="1632"/>
      <c r="G183" s="1632"/>
      <c r="H183" s="1632"/>
      <c r="I183" s="1632"/>
    </row>
    <row r="184" spans="1:9" ht="15">
      <c r="A184" s="1636">
        <v>1988</v>
      </c>
      <c r="B184" s="1641">
        <f>'[2]Mid Yr Annual'!W35</f>
        <v>152108</v>
      </c>
      <c r="C184" s="1641">
        <f>'[2]Mid Yr Annual'!U35</f>
        <v>78155</v>
      </c>
      <c r="D184" s="1661">
        <f>'[2]Mid Yr Annual'!V35</f>
        <v>73953</v>
      </c>
      <c r="E184" s="1603"/>
      <c r="F184" s="1632"/>
      <c r="G184" s="1632"/>
      <c r="H184" s="1632"/>
      <c r="I184" s="1632"/>
    </row>
    <row r="185" spans="1:9" ht="15">
      <c r="A185" s="1636">
        <v>1989</v>
      </c>
      <c r="B185" s="1641">
        <f>'[2]Mid Yr Annual'!W36</f>
        <v>160106</v>
      </c>
      <c r="C185" s="1641">
        <f>'[2]Mid Yr Annual'!U36</f>
        <v>82165</v>
      </c>
      <c r="D185" s="1661">
        <f>'[2]Mid Yr Annual'!V36</f>
        <v>77941</v>
      </c>
      <c r="E185" s="1603"/>
      <c r="F185" s="1632"/>
      <c r="G185" s="1632"/>
      <c r="H185" s="1632"/>
      <c r="I185" s="1632"/>
    </row>
    <row r="186" spans="1:9" ht="15">
      <c r="A186" s="1636">
        <v>1990</v>
      </c>
      <c r="B186" s="1641">
        <f>'[2]Mid Yr Annual'!W37</f>
        <v>168525</v>
      </c>
      <c r="C186" s="1641">
        <f>'[2]Mid Yr Annual'!U37</f>
        <v>86381</v>
      </c>
      <c r="D186" s="1661">
        <f>'[2]Mid Yr Annual'!V37</f>
        <v>82144</v>
      </c>
      <c r="E186" s="1603"/>
      <c r="F186" s="1632"/>
      <c r="G186" s="1632"/>
      <c r="H186" s="1632"/>
      <c r="I186" s="1632"/>
    </row>
    <row r="187" spans="1:9" ht="15">
      <c r="A187" s="1636">
        <v>1991</v>
      </c>
      <c r="B187" s="1641">
        <f>'[2]Mid Yr Annual'!W38</f>
        <v>177387</v>
      </c>
      <c r="C187" s="1641">
        <f>'[2]Mid Yr Annual'!U38</f>
        <v>90813</v>
      </c>
      <c r="D187" s="1661">
        <f>'[2]Mid Yr Annual'!V38</f>
        <v>86574</v>
      </c>
      <c r="E187" s="1603"/>
      <c r="F187" s="1632"/>
      <c r="G187" s="1632"/>
      <c r="H187" s="1632"/>
      <c r="I187" s="1632"/>
    </row>
    <row r="188" spans="1:9" ht="15">
      <c r="A188" s="1636">
        <v>1992</v>
      </c>
      <c r="B188" s="1641">
        <f>'[2]Mid Yr Annual'!W39</f>
        <v>186715</v>
      </c>
      <c r="C188" s="1641">
        <f>'[2]Mid Yr Annual'!U39</f>
        <v>95472</v>
      </c>
      <c r="D188" s="1661">
        <f>'[2]Mid Yr Annual'!V39</f>
        <v>91243</v>
      </c>
      <c r="E188" s="1603"/>
      <c r="F188" s="1632"/>
      <c r="G188" s="1632"/>
      <c r="H188" s="1632"/>
      <c r="I188" s="1632"/>
    </row>
    <row r="189" spans="1:9" ht="15">
      <c r="A189" s="1636">
        <v>1993</v>
      </c>
      <c r="B189" s="1641">
        <f>'[2]Mid Yr Annual'!W40</f>
        <v>196534</v>
      </c>
      <c r="C189" s="1641">
        <f>'[2]Mid Yr Annual'!U40</f>
        <v>100370</v>
      </c>
      <c r="D189" s="1661">
        <f>'[2]Mid Yr Annual'!V40</f>
        <v>96164</v>
      </c>
      <c r="E189" s="1603"/>
      <c r="F189" s="1632"/>
      <c r="G189" s="1632"/>
      <c r="H189" s="1632"/>
      <c r="I189" s="1632"/>
    </row>
    <row r="190" spans="1:9" ht="15">
      <c r="A190" s="1636">
        <v>1994</v>
      </c>
      <c r="B190" s="1641">
        <f>'[2]Mid Yr Annual'!W41</f>
        <v>206870</v>
      </c>
      <c r="C190" s="1641">
        <f>'[2]Mid Yr Annual'!U41</f>
        <v>105520</v>
      </c>
      <c r="D190" s="1661">
        <f>'[2]Mid Yr Annual'!V41</f>
        <v>101350</v>
      </c>
      <c r="E190" s="1603"/>
      <c r="F190" s="1632"/>
      <c r="G190" s="1632"/>
      <c r="H190" s="1632"/>
      <c r="I190" s="1632"/>
    </row>
    <row r="191" spans="1:9" ht="15">
      <c r="A191" s="1636">
        <v>1995</v>
      </c>
      <c r="B191" s="1641">
        <f>'[2]Mid Yr Annual'!W42</f>
        <v>217748</v>
      </c>
      <c r="C191" s="1641">
        <f>'[2]Mid Yr Annual'!U42</f>
        <v>110933</v>
      </c>
      <c r="D191" s="1661">
        <f>'[2]Mid Yr Annual'!V42</f>
        <v>106815</v>
      </c>
      <c r="E191" s="1603"/>
      <c r="F191" s="1632"/>
      <c r="G191" s="1632"/>
      <c r="H191" s="1632"/>
      <c r="I191" s="1632"/>
    </row>
    <row r="192" spans="1:9" ht="15">
      <c r="A192" s="1636">
        <v>1996</v>
      </c>
      <c r="B192" s="1641">
        <f>'[2]Mid Yr Annual'!W43</f>
        <v>228583</v>
      </c>
      <c r="C192" s="1641">
        <f>'[2]Mid Yr Annual'!U43</f>
        <v>116223</v>
      </c>
      <c r="D192" s="1661">
        <f>'[2]Mid Yr Annual'!V43</f>
        <v>112360</v>
      </c>
      <c r="E192" s="1603"/>
      <c r="F192" s="1632"/>
      <c r="G192" s="1632"/>
      <c r="H192" s="1632"/>
      <c r="I192" s="1632"/>
    </row>
    <row r="193" spans="1:9" ht="15">
      <c r="A193" s="1636">
        <v>1997</v>
      </c>
      <c r="B193" s="1641">
        <f>'[2]Mid Yr Annual'!W44</f>
        <v>239958</v>
      </c>
      <c r="C193" s="1641">
        <f>'[2]Mid Yr Annual'!U44</f>
        <v>121765</v>
      </c>
      <c r="D193" s="1661">
        <f>'[2]Mid Yr Annual'!V44</f>
        <v>118193</v>
      </c>
      <c r="E193" s="1603"/>
      <c r="F193" s="1632"/>
      <c r="G193" s="1632"/>
      <c r="H193" s="1632"/>
      <c r="I193" s="1632"/>
    </row>
    <row r="194" spans="1:9" ht="15">
      <c r="A194" s="1636">
        <v>1998</v>
      </c>
      <c r="B194" s="1641">
        <f>'[2]Mid Yr Annual'!W45</f>
        <v>251901</v>
      </c>
      <c r="C194" s="1641">
        <f>'[2]Mid Yr Annual'!U45</f>
        <v>127572</v>
      </c>
      <c r="D194" s="1661">
        <f>'[2]Mid Yr Annual'!V45</f>
        <v>124329</v>
      </c>
      <c r="E194" s="1603"/>
      <c r="F194" s="1632"/>
      <c r="G194" s="1632"/>
      <c r="H194" s="1632"/>
      <c r="I194" s="1632"/>
    </row>
    <row r="195" spans="1:9" ht="15">
      <c r="A195" s="1636">
        <v>1999</v>
      </c>
      <c r="B195" s="1641">
        <f>'[2]Mid Yr Annual'!W46</f>
        <v>264439</v>
      </c>
      <c r="C195" s="1641">
        <f>'[2]Mid Yr Annual'!U46</f>
        <v>133656</v>
      </c>
      <c r="D195" s="1661">
        <f>'[2]Mid Yr Annual'!V46</f>
        <v>130783</v>
      </c>
      <c r="E195" s="1603"/>
      <c r="F195" s="1632"/>
      <c r="G195" s="1632"/>
      <c r="H195" s="1632"/>
      <c r="I195" s="1632"/>
    </row>
    <row r="196" spans="1:9" ht="15">
      <c r="A196" s="1663">
        <v>2000</v>
      </c>
      <c r="B196" s="1664">
        <f>'[2]Mid Yr Annual'!W47</f>
        <v>277602</v>
      </c>
      <c r="C196" s="1641">
        <f>'[2]Mid Yr Annual'!U47</f>
        <v>140030</v>
      </c>
      <c r="D196" s="1661">
        <f>'[2]Mid Yr Annual'!V47</f>
        <v>137572</v>
      </c>
      <c r="E196" s="1603"/>
      <c r="F196" s="1632"/>
      <c r="G196" s="1632"/>
      <c r="H196" s="1632"/>
      <c r="I196" s="1632"/>
    </row>
    <row r="197" spans="1:9" ht="15">
      <c r="A197" s="1663">
        <v>2001</v>
      </c>
      <c r="B197" s="1664">
        <f>'[2]Mid Yr Annual'!W48</f>
        <v>291421</v>
      </c>
      <c r="C197" s="1641">
        <f>'[2]Mid Yr Annual'!U48</f>
        <v>146707</v>
      </c>
      <c r="D197" s="1661">
        <f>'[2]Mid Yr Annual'!V48</f>
        <v>144714</v>
      </c>
      <c r="E197" s="1603"/>
      <c r="F197" s="1632"/>
      <c r="G197" s="1632"/>
      <c r="H197" s="1632"/>
      <c r="I197" s="1632"/>
    </row>
    <row r="198" spans="1:9" ht="15">
      <c r="A198" s="1663">
        <v>2002</v>
      </c>
      <c r="B198" s="1664">
        <f>'[2]Mid Yr Annual'!W49</f>
        <v>303792</v>
      </c>
      <c r="C198" s="1641">
        <f>'[2]Mid Yr Annual'!U49</f>
        <v>153047</v>
      </c>
      <c r="D198" s="1661">
        <f>'[2]Mid Yr Annual'!V49</f>
        <v>150745</v>
      </c>
      <c r="E198" s="1603"/>
      <c r="F198" s="1632"/>
      <c r="G198" s="1632"/>
      <c r="H198" s="1632"/>
      <c r="I198" s="1632"/>
    </row>
    <row r="199" spans="1:9" ht="15">
      <c r="A199" s="1663">
        <v>2003</v>
      </c>
      <c r="B199" s="1664">
        <f>'[2]Mid Yr Annual'!W50</f>
        <v>316688</v>
      </c>
      <c r="C199" s="1641">
        <f>'[2]Mid Yr Annual'!U50</f>
        <v>159661</v>
      </c>
      <c r="D199" s="1661">
        <f>'[2]Mid Yr Annual'!V50</f>
        <v>157027</v>
      </c>
      <c r="E199" s="1603"/>
      <c r="F199" s="1632"/>
      <c r="G199" s="1632"/>
      <c r="H199" s="1632"/>
      <c r="I199" s="1632"/>
    </row>
    <row r="200" spans="1:9" ht="15">
      <c r="A200" s="1663">
        <v>2004</v>
      </c>
      <c r="B200" s="1664">
        <f>'[2]Mid Yr Annual'!W51</f>
        <v>330132</v>
      </c>
      <c r="C200" s="1641">
        <f>'[2]Mid Yr Annual'!U51</f>
        <v>166561</v>
      </c>
      <c r="D200" s="1661">
        <f>'[2]Mid Yr Annual'!V51</f>
        <v>163571</v>
      </c>
      <c r="E200" s="1603"/>
      <c r="F200" s="1632"/>
      <c r="G200" s="1632"/>
      <c r="H200" s="1632"/>
      <c r="I200" s="1632"/>
    </row>
    <row r="201" spans="1:9" ht="15">
      <c r="A201" s="1663">
        <v>2005</v>
      </c>
      <c r="B201" s="1644">
        <v>344350</v>
      </c>
      <c r="C201" s="1642">
        <v>173861</v>
      </c>
      <c r="D201" s="1643">
        <v>170489</v>
      </c>
      <c r="E201" s="1603"/>
      <c r="F201" s="1632"/>
      <c r="G201" s="1632"/>
      <c r="H201" s="1632"/>
      <c r="I201" s="1632"/>
    </row>
    <row r="202" spans="1:9" ht="15">
      <c r="A202" s="1663">
        <v>2006</v>
      </c>
      <c r="B202" s="1664">
        <v>360177.46385413501</v>
      </c>
      <c r="C202" s="1641">
        <v>181793</v>
      </c>
      <c r="D202" s="1661">
        <v>178385</v>
      </c>
      <c r="E202" s="1603"/>
      <c r="F202" s="1632"/>
      <c r="G202" s="1632"/>
      <c r="H202" s="1632"/>
      <c r="I202" s="1632"/>
    </row>
    <row r="203" spans="1:9" ht="15">
      <c r="A203" s="1663">
        <v>2007</v>
      </c>
      <c r="B203" s="1664">
        <v>377645.74813189509</v>
      </c>
      <c r="C203" s="1641">
        <v>190369</v>
      </c>
      <c r="D203" s="1661">
        <v>187277</v>
      </c>
      <c r="E203" s="1603"/>
      <c r="F203" s="1632"/>
      <c r="G203" s="1632"/>
      <c r="H203" s="1632"/>
      <c r="I203" s="1632"/>
    </row>
    <row r="204" spans="1:9" ht="15">
      <c r="A204" s="1663">
        <v>2008</v>
      </c>
      <c r="B204" s="1664">
        <v>395728.56653711398</v>
      </c>
      <c r="C204" s="1641">
        <v>199232</v>
      </c>
      <c r="D204" s="1661">
        <v>196497</v>
      </c>
      <c r="E204" s="1603"/>
      <c r="F204" s="1632"/>
      <c r="G204" s="1632"/>
      <c r="H204" s="1632"/>
      <c r="I204" s="1632"/>
    </row>
    <row r="205" spans="1:9" ht="15">
      <c r="A205" s="1636">
        <v>2009</v>
      </c>
      <c r="B205" s="1664">
        <v>414441.20677104575</v>
      </c>
      <c r="C205" s="1641">
        <v>208387</v>
      </c>
      <c r="D205" s="1661">
        <v>206054</v>
      </c>
      <c r="E205" s="1603"/>
      <c r="F205" s="1632"/>
      <c r="G205" s="1632"/>
      <c r="H205" s="1632"/>
      <c r="I205" s="1632"/>
    </row>
    <row r="206" spans="1:9" ht="15">
      <c r="A206" s="1645">
        <v>2010</v>
      </c>
      <c r="B206" s="1664">
        <v>433787.64316400001</v>
      </c>
      <c r="C206" s="1641">
        <v>217838.90148</v>
      </c>
      <c r="D206" s="1661">
        <v>215948.74168400001</v>
      </c>
      <c r="E206" s="1603"/>
      <c r="F206" s="1632"/>
      <c r="G206" s="1632"/>
      <c r="H206" s="1632"/>
      <c r="I206" s="1632"/>
    </row>
    <row r="207" spans="1:9" ht="15">
      <c r="A207" s="1646"/>
      <c r="B207" s="1647" t="s">
        <v>1031</v>
      </c>
      <c r="C207" s="1647"/>
      <c r="D207" s="1647"/>
      <c r="E207" s="1603"/>
      <c r="F207" s="1632"/>
      <c r="G207" s="1632"/>
      <c r="H207" s="1632"/>
      <c r="I207" s="1632"/>
    </row>
    <row r="208" spans="1:9" ht="15">
      <c r="A208" s="1648"/>
      <c r="B208" s="1665">
        <v>3821</v>
      </c>
      <c r="C208" s="1665">
        <v>3407</v>
      </c>
      <c r="D208" s="1665">
        <v>4350</v>
      </c>
      <c r="E208" s="1603"/>
      <c r="F208" s="1632"/>
      <c r="G208" s="1632"/>
      <c r="H208" s="1632"/>
      <c r="I208" s="1632"/>
    </row>
    <row r="209" spans="1:9">
      <c r="A209" s="463" t="s">
        <v>395</v>
      </c>
      <c r="C209" s="1632"/>
      <c r="D209" s="1603"/>
      <c r="E209" s="1603"/>
      <c r="G209" s="1632"/>
      <c r="H209" s="1632"/>
      <c r="I209" s="1632"/>
    </row>
    <row r="210" spans="1:9">
      <c r="A210" s="1602" t="s">
        <v>1032</v>
      </c>
      <c r="C210" s="1632"/>
      <c r="D210" s="1603"/>
      <c r="E210" s="1603"/>
      <c r="G210" s="1632"/>
      <c r="H210" s="1632"/>
      <c r="I210" s="1632"/>
    </row>
    <row r="211" spans="1:9">
      <c r="A211" s="1651"/>
      <c r="F211" s="1632"/>
      <c r="G211" s="1632"/>
      <c r="H211" s="1632"/>
      <c r="I211" s="1632"/>
    </row>
    <row r="212" spans="1:9">
      <c r="A212" s="1603"/>
      <c r="F212" s="1632"/>
      <c r="G212" s="1632"/>
      <c r="H212" s="1632"/>
      <c r="I212" s="1632"/>
    </row>
    <row r="213" spans="1:9" s="1630" customFormat="1" ht="15">
      <c r="A213" s="1629" t="s">
        <v>1036</v>
      </c>
      <c r="B213" s="1585"/>
      <c r="C213" s="1585"/>
      <c r="E213" s="1658"/>
      <c r="F213" s="1631"/>
      <c r="G213" s="1631"/>
      <c r="H213" s="1631"/>
      <c r="I213" s="1631"/>
    </row>
    <row r="214" spans="1:9" ht="15">
      <c r="A214" s="1652" t="s">
        <v>1029</v>
      </c>
      <c r="D214" s="1603"/>
      <c r="E214" s="1659"/>
      <c r="F214" s="1632"/>
      <c r="G214" s="1632"/>
      <c r="H214" s="1632"/>
      <c r="I214" s="1632"/>
    </row>
    <row r="215" spans="1:9" ht="15">
      <c r="A215" s="1633" t="s">
        <v>69</v>
      </c>
      <c r="B215" s="1635" t="s">
        <v>67</v>
      </c>
      <c r="C215" s="1635" t="s">
        <v>873</v>
      </c>
      <c r="D215" s="1635" t="s">
        <v>874</v>
      </c>
      <c r="E215" s="1603"/>
      <c r="F215" s="1632"/>
      <c r="G215" s="1632"/>
      <c r="H215" s="1632"/>
      <c r="I215" s="1632"/>
    </row>
    <row r="216" spans="1:9" ht="15">
      <c r="A216" s="1636">
        <v>1960</v>
      </c>
      <c r="B216" s="1637">
        <f>'[2]Mid Yr Annual'!Z7</f>
        <v>8844</v>
      </c>
      <c r="C216" s="1637">
        <f>'[2]Mid Yr Annual'!X7</f>
        <v>8635</v>
      </c>
      <c r="D216" s="1662">
        <f>'[2]Mid Yr Annual'!Y7</f>
        <v>209</v>
      </c>
      <c r="E216" s="1603"/>
      <c r="F216" s="1632"/>
      <c r="G216" s="1632"/>
      <c r="H216" s="1632"/>
      <c r="I216" s="1632"/>
    </row>
    <row r="217" spans="1:9" ht="15">
      <c r="A217" s="1636">
        <v>1961</v>
      </c>
      <c r="B217" s="1637">
        <f>'[2]Mid Yr Annual'!Z8</f>
        <v>11507</v>
      </c>
      <c r="C217" s="1637">
        <f>'[2]Mid Yr Annual'!X8</f>
        <v>11031</v>
      </c>
      <c r="D217" s="1662">
        <f>'[2]Mid Yr Annual'!Y8</f>
        <v>476</v>
      </c>
      <c r="E217" s="1603"/>
      <c r="F217" s="1632"/>
      <c r="G217" s="1632"/>
      <c r="H217" s="1632"/>
      <c r="I217" s="1632"/>
    </row>
    <row r="218" spans="1:9" ht="15">
      <c r="A218" s="1636">
        <v>1962</v>
      </c>
      <c r="B218" s="1637">
        <f>'[2]Mid Yr Annual'!Z9</f>
        <v>14170</v>
      </c>
      <c r="C218" s="1637">
        <f>'[2]Mid Yr Annual'!X9</f>
        <v>13427</v>
      </c>
      <c r="D218" s="1662">
        <f>'[2]Mid Yr Annual'!Y9</f>
        <v>743</v>
      </c>
      <c r="E218" s="1603"/>
      <c r="F218" s="1632"/>
      <c r="G218" s="1632"/>
      <c r="H218" s="1632"/>
      <c r="I218" s="1632"/>
    </row>
    <row r="219" spans="1:9" ht="15">
      <c r="A219" s="1636">
        <v>1963</v>
      </c>
      <c r="B219" s="1637">
        <f>'[2]Mid Yr Annual'!Z10</f>
        <v>15529</v>
      </c>
      <c r="C219" s="1637">
        <f>'[2]Mid Yr Annual'!X10</f>
        <v>14633</v>
      </c>
      <c r="D219" s="1662">
        <f>'[2]Mid Yr Annual'!Y10</f>
        <v>896</v>
      </c>
      <c r="E219" s="1603"/>
      <c r="F219" s="1632"/>
      <c r="G219" s="1632"/>
      <c r="H219" s="1632"/>
      <c r="I219" s="1632"/>
    </row>
    <row r="220" spans="1:9" ht="15">
      <c r="A220" s="1636">
        <v>1964</v>
      </c>
      <c r="B220" s="1637">
        <f>'[2]Mid Yr Annual'!Z11</f>
        <v>17027</v>
      </c>
      <c r="C220" s="1637">
        <f>'[2]Mid Yr Annual'!X11</f>
        <v>15947</v>
      </c>
      <c r="D220" s="1662">
        <f>'[2]Mid Yr Annual'!Y11</f>
        <v>1080</v>
      </c>
      <c r="E220" s="1603"/>
      <c r="F220" s="1632"/>
      <c r="G220" s="1632"/>
      <c r="H220" s="1632"/>
      <c r="I220" s="1632"/>
    </row>
    <row r="221" spans="1:9" ht="15">
      <c r="A221" s="1636">
        <v>1965</v>
      </c>
      <c r="B221" s="1637">
        <f>'[2]Mid Yr Annual'!Z12</f>
        <v>18681</v>
      </c>
      <c r="C221" s="1637">
        <f>'[2]Mid Yr Annual'!X12</f>
        <v>17379</v>
      </c>
      <c r="D221" s="1662">
        <f>'[2]Mid Yr Annual'!Y12</f>
        <v>1302</v>
      </c>
      <c r="E221" s="1603"/>
      <c r="F221" s="1632"/>
      <c r="G221" s="1632"/>
      <c r="H221" s="1632"/>
      <c r="I221" s="1632"/>
    </row>
    <row r="222" spans="1:9" ht="15">
      <c r="A222" s="1636">
        <v>1966</v>
      </c>
      <c r="B222" s="1637">
        <f>'[2]Mid Yr Annual'!Z13</f>
        <v>20510</v>
      </c>
      <c r="C222" s="1637">
        <f>'[2]Mid Yr Annual'!X13</f>
        <v>18940</v>
      </c>
      <c r="D222" s="1662">
        <f>'[2]Mid Yr Annual'!Y13</f>
        <v>1570</v>
      </c>
      <c r="E222" s="1603"/>
      <c r="F222" s="1632"/>
      <c r="G222" s="1632"/>
      <c r="H222" s="1632"/>
      <c r="I222" s="1632"/>
    </row>
    <row r="223" spans="1:9" ht="15">
      <c r="A223" s="1636">
        <v>1967</v>
      </c>
      <c r="B223" s="1637">
        <f>'[2]Mid Yr Annual'!Z14</f>
        <v>22534</v>
      </c>
      <c r="C223" s="1637">
        <f>'[2]Mid Yr Annual'!X14</f>
        <v>20641</v>
      </c>
      <c r="D223" s="1662">
        <f>'[2]Mid Yr Annual'!Y14</f>
        <v>1893</v>
      </c>
      <c r="E223" s="1603"/>
      <c r="F223" s="1632"/>
      <c r="G223" s="1632"/>
      <c r="H223" s="1632"/>
      <c r="I223" s="1632"/>
    </row>
    <row r="224" spans="1:9" ht="15">
      <c r="A224" s="1636">
        <v>1968</v>
      </c>
      <c r="B224" s="1638">
        <f>'[2]Mid Yr Annual'!Z15</f>
        <v>24774</v>
      </c>
      <c r="C224" s="1638">
        <f>'[2]Mid Yr Annual'!X15</f>
        <v>22493</v>
      </c>
      <c r="D224" s="1662">
        <f>'[2]Mid Yr Annual'!Y15</f>
        <v>2281</v>
      </c>
      <c r="E224" s="1603"/>
      <c r="F224" s="1632"/>
      <c r="G224" s="1632"/>
      <c r="H224" s="1632"/>
      <c r="I224" s="1632"/>
    </row>
    <row r="225" spans="1:9" ht="15">
      <c r="A225" s="1636">
        <v>1969</v>
      </c>
      <c r="B225" s="1641">
        <f>'[2]Mid Yr Annual'!Z16</f>
        <v>31708</v>
      </c>
      <c r="C225" s="1641">
        <f>'[2]Mid Yr Annual'!X16</f>
        <v>28439</v>
      </c>
      <c r="D225" s="1661">
        <f>'[2]Mid Yr Annual'!Y16</f>
        <v>3269</v>
      </c>
      <c r="E225" s="1603"/>
      <c r="F225" s="1632"/>
      <c r="G225" s="1632"/>
      <c r="H225" s="1632"/>
      <c r="I225" s="1632"/>
    </row>
    <row r="226" spans="1:9" ht="15">
      <c r="A226" s="1636">
        <v>1970</v>
      </c>
      <c r="B226" s="1641">
        <f>'[2]Mid Yr Annual'!Z17</f>
        <v>40642</v>
      </c>
      <c r="C226" s="1641">
        <f>'[2]Mid Yr Annual'!X17</f>
        <v>35957</v>
      </c>
      <c r="D226" s="1661">
        <f>'[2]Mid Yr Annual'!Y17</f>
        <v>4685</v>
      </c>
      <c r="E226" s="1603"/>
      <c r="F226" s="1632"/>
      <c r="G226" s="1632"/>
      <c r="H226" s="1632"/>
      <c r="I226" s="1632"/>
    </row>
    <row r="227" spans="1:9" ht="15">
      <c r="A227" s="1636">
        <v>1971</v>
      </c>
      <c r="B227" s="1641">
        <f>'[2]Mid Yr Annual'!Z18</f>
        <v>52176</v>
      </c>
      <c r="C227" s="1641">
        <f>'[2]Mid Yr Annual'!X18</f>
        <v>45462</v>
      </c>
      <c r="D227" s="1661">
        <f>'[2]Mid Yr Annual'!Y18</f>
        <v>6714</v>
      </c>
      <c r="E227" s="1603"/>
      <c r="F227" s="1632"/>
      <c r="G227" s="1632"/>
      <c r="H227" s="1632"/>
      <c r="I227" s="1632"/>
    </row>
    <row r="228" spans="1:9" ht="15">
      <c r="A228" s="1636">
        <v>1972</v>
      </c>
      <c r="B228" s="1641">
        <f>'[2]Mid Yr Annual'!Z19</f>
        <v>67101</v>
      </c>
      <c r="C228" s="1641">
        <f>'[2]Mid Yr Annual'!X19</f>
        <v>57480</v>
      </c>
      <c r="D228" s="1661">
        <f>'[2]Mid Yr Annual'!Y19</f>
        <v>9621</v>
      </c>
      <c r="E228" s="1603"/>
      <c r="F228" s="1632"/>
      <c r="G228" s="1632"/>
      <c r="H228" s="1632"/>
      <c r="I228" s="1632"/>
    </row>
    <row r="229" spans="1:9" ht="15">
      <c r="A229" s="1636">
        <v>1973</v>
      </c>
      <c r="B229" s="1641">
        <f>'[2]Mid Yr Annual'!Z20</f>
        <v>86462</v>
      </c>
      <c r="C229" s="1641">
        <f>'[2]Mid Yr Annual'!X20</f>
        <v>72675</v>
      </c>
      <c r="D229" s="1661">
        <f>'[2]Mid Yr Annual'!Y20</f>
        <v>13787</v>
      </c>
      <c r="E229" s="1603"/>
      <c r="F229" s="1632"/>
      <c r="G229" s="1632"/>
      <c r="H229" s="1632"/>
      <c r="I229" s="1632"/>
    </row>
    <row r="230" spans="1:9" ht="15">
      <c r="A230" s="1636">
        <v>1974</v>
      </c>
      <c r="B230" s="1641">
        <f>'[2]Mid Yr Annual'!Z21</f>
        <v>111644</v>
      </c>
      <c r="C230" s="1641">
        <f>'[2]Mid Yr Annual'!X21</f>
        <v>91887</v>
      </c>
      <c r="D230" s="1661">
        <f>'[2]Mid Yr Annual'!Y21</f>
        <v>19757</v>
      </c>
      <c r="E230" s="1603"/>
      <c r="F230" s="1632"/>
      <c r="G230" s="1632"/>
      <c r="H230" s="1632"/>
      <c r="I230" s="1632"/>
    </row>
    <row r="231" spans="1:9" ht="15">
      <c r="A231" s="1636">
        <v>1975</v>
      </c>
      <c r="B231" s="1641">
        <f>'[2]Mid Yr Annual'!Z22</f>
        <v>144485</v>
      </c>
      <c r="C231" s="1641">
        <f>'[2]Mid Yr Annual'!X22</f>
        <v>116176</v>
      </c>
      <c r="D231" s="1661">
        <f>'[2]Mid Yr Annual'!Y22</f>
        <v>28309</v>
      </c>
      <c r="E231" s="1603"/>
      <c r="F231" s="1632"/>
      <c r="G231" s="1632"/>
      <c r="H231" s="1632"/>
      <c r="I231" s="1632"/>
    </row>
    <row r="232" spans="1:9" ht="15">
      <c r="A232" s="1636">
        <v>1976</v>
      </c>
      <c r="B232" s="1641">
        <f>'[2]Mid Yr Annual'!Z23</f>
        <v>170786</v>
      </c>
      <c r="C232" s="1641">
        <f>'[2]Mid Yr Annual'!X23</f>
        <v>136742</v>
      </c>
      <c r="D232" s="1661">
        <f>'[2]Mid Yr Annual'!Y23</f>
        <v>34044</v>
      </c>
      <c r="E232" s="1603"/>
      <c r="F232" s="1632"/>
      <c r="G232" s="1632"/>
      <c r="H232" s="1632"/>
      <c r="I232" s="1632"/>
    </row>
    <row r="233" spans="1:9" ht="15">
      <c r="A233" s="1636">
        <v>1977</v>
      </c>
      <c r="B233" s="1641">
        <f>'[2]Mid Yr Annual'!Z24</f>
        <v>201890</v>
      </c>
      <c r="C233" s="1641">
        <f>'[2]Mid Yr Annual'!X24</f>
        <v>160949</v>
      </c>
      <c r="D233" s="1661">
        <f>'[2]Mid Yr Annual'!Y24</f>
        <v>40941</v>
      </c>
      <c r="E233" s="1603"/>
      <c r="F233" s="1632"/>
      <c r="G233" s="1632"/>
      <c r="H233" s="1632"/>
      <c r="I233" s="1632"/>
    </row>
    <row r="234" spans="1:9" ht="15">
      <c r="A234" s="1636">
        <v>1978</v>
      </c>
      <c r="B234" s="1641">
        <f>'[2]Mid Yr Annual'!Z25</f>
        <v>238677</v>
      </c>
      <c r="C234" s="1641">
        <f>'[2]Mid Yr Annual'!X25</f>
        <v>189441</v>
      </c>
      <c r="D234" s="1661">
        <f>'[2]Mid Yr Annual'!Y25</f>
        <v>49236</v>
      </c>
      <c r="E234" s="1603"/>
      <c r="F234" s="1632"/>
      <c r="G234" s="1632"/>
      <c r="H234" s="1632"/>
      <c r="I234" s="1632"/>
    </row>
    <row r="235" spans="1:9" ht="15">
      <c r="A235" s="1636">
        <v>1979</v>
      </c>
      <c r="B235" s="1641">
        <f>'[2]Mid Yr Annual'!Z26</f>
        <v>282187</v>
      </c>
      <c r="C235" s="1641">
        <f>'[2]Mid Yr Annual'!X26</f>
        <v>222976</v>
      </c>
      <c r="D235" s="1661">
        <f>'[2]Mid Yr Annual'!Y26</f>
        <v>59211</v>
      </c>
      <c r="E235" s="1603"/>
      <c r="F235" s="1632"/>
      <c r="G235" s="1632"/>
      <c r="H235" s="1632"/>
      <c r="I235" s="1632"/>
    </row>
    <row r="236" spans="1:9" ht="15">
      <c r="A236" s="1636">
        <v>1980</v>
      </c>
      <c r="B236" s="1641">
        <f>'[2]Mid Yr Annual'!Z27</f>
        <v>333656</v>
      </c>
      <c r="C236" s="1641">
        <f>'[2]Mid Yr Annual'!X27</f>
        <v>262447</v>
      </c>
      <c r="D236" s="1661">
        <f>'[2]Mid Yr Annual'!Y27</f>
        <v>71209</v>
      </c>
      <c r="E236" s="1603"/>
      <c r="F236" s="1632"/>
      <c r="G236" s="1632"/>
      <c r="H236" s="1632"/>
      <c r="I236" s="1632"/>
    </row>
    <row r="237" spans="1:9" ht="15">
      <c r="A237" s="1636">
        <v>1981</v>
      </c>
      <c r="B237" s="1641">
        <f>'[2]Mid Yr Annual'!Z28</f>
        <v>349393</v>
      </c>
      <c r="C237" s="1641">
        <f>'[2]Mid Yr Annual'!X28</f>
        <v>271003</v>
      </c>
      <c r="D237" s="1661">
        <f>'[2]Mid Yr Annual'!Y28</f>
        <v>78390</v>
      </c>
      <c r="E237" s="1603"/>
      <c r="F237" s="1632"/>
      <c r="G237" s="1632"/>
      <c r="H237" s="1632"/>
      <c r="I237" s="1632"/>
    </row>
    <row r="238" spans="1:9" ht="15">
      <c r="A238" s="1636">
        <v>1982</v>
      </c>
      <c r="B238" s="1641">
        <f>'[2]Mid Yr Annual'!Z29</f>
        <v>366133</v>
      </c>
      <c r="C238" s="1641">
        <f>'[2]Mid Yr Annual'!X29</f>
        <v>279838</v>
      </c>
      <c r="D238" s="1661">
        <f>'[2]Mid Yr Annual'!Y29</f>
        <v>86295</v>
      </c>
      <c r="E238" s="1603"/>
      <c r="F238" s="1632"/>
      <c r="G238" s="1632"/>
      <c r="H238" s="1632"/>
      <c r="I238" s="1632"/>
    </row>
    <row r="239" spans="1:9" ht="15">
      <c r="A239" s="1636">
        <v>1983</v>
      </c>
      <c r="B239" s="1641">
        <f>'[2]Mid Yr Annual'!Z30</f>
        <v>383958</v>
      </c>
      <c r="C239" s="1641">
        <f>'[2]Mid Yr Annual'!X30</f>
        <v>288961</v>
      </c>
      <c r="D239" s="1661">
        <f>'[2]Mid Yr Annual'!Y30</f>
        <v>94997</v>
      </c>
      <c r="E239" s="1603"/>
      <c r="F239" s="1632"/>
      <c r="G239" s="1632"/>
      <c r="H239" s="1632"/>
      <c r="I239" s="1632"/>
    </row>
    <row r="240" spans="1:9" ht="15">
      <c r="A240" s="1636">
        <v>1984</v>
      </c>
      <c r="B240" s="1641">
        <f>'[2]Mid Yr Annual'!Z31</f>
        <v>402959</v>
      </c>
      <c r="C240" s="1641">
        <f>'[2]Mid Yr Annual'!X31</f>
        <v>298382</v>
      </c>
      <c r="D240" s="1661">
        <f>'[2]Mid Yr Annual'!Y31</f>
        <v>104577</v>
      </c>
      <c r="E240" s="1603"/>
      <c r="F240" s="1632"/>
      <c r="G240" s="1632"/>
      <c r="H240" s="1632"/>
      <c r="I240" s="1632"/>
    </row>
    <row r="241" spans="1:9" ht="15">
      <c r="A241" s="1636">
        <v>1985</v>
      </c>
      <c r="B241" s="1641">
        <f>'[2]Mid Yr Annual'!Z32</f>
        <v>423235</v>
      </c>
      <c r="C241" s="1641">
        <f>'[2]Mid Yr Annual'!X32</f>
        <v>308111</v>
      </c>
      <c r="D241" s="1661">
        <f>'[2]Mid Yr Annual'!Y32</f>
        <v>115124</v>
      </c>
      <c r="E241" s="1603"/>
      <c r="F241" s="1632"/>
      <c r="G241" s="1632"/>
      <c r="H241" s="1632"/>
      <c r="I241" s="1632"/>
    </row>
    <row r="242" spans="1:9" ht="15">
      <c r="A242" s="1636">
        <v>1986</v>
      </c>
      <c r="B242" s="1641">
        <f>'[2]Mid Yr Annual'!Z33</f>
        <v>445204</v>
      </c>
      <c r="C242" s="1641">
        <f>'[2]Mid Yr Annual'!X33</f>
        <v>324884</v>
      </c>
      <c r="D242" s="1661">
        <f>'[2]Mid Yr Annual'!Y33</f>
        <v>120320</v>
      </c>
      <c r="E242" s="1603"/>
      <c r="F242" s="1632"/>
      <c r="G242" s="1632"/>
      <c r="H242" s="1632"/>
      <c r="I242" s="1632"/>
    </row>
    <row r="243" spans="1:9" ht="15">
      <c r="A243" s="1636">
        <v>1987</v>
      </c>
      <c r="B243" s="1641">
        <f>'[2]Mid Yr Annual'!Z34</f>
        <v>468321</v>
      </c>
      <c r="C243" s="1641">
        <f>'[2]Mid Yr Annual'!X34</f>
        <v>342570</v>
      </c>
      <c r="D243" s="1661">
        <f>'[2]Mid Yr Annual'!Y34</f>
        <v>125751</v>
      </c>
      <c r="E243" s="1603"/>
      <c r="F243" s="1632"/>
      <c r="G243" s="1632"/>
      <c r="H243" s="1632"/>
      <c r="I243" s="1632"/>
    </row>
    <row r="244" spans="1:9" ht="15">
      <c r="A244" s="1636">
        <v>1988</v>
      </c>
      <c r="B244" s="1641">
        <f>'[2]Mid Yr Annual'!Z35</f>
        <v>492646</v>
      </c>
      <c r="C244" s="1641">
        <f>'[2]Mid Yr Annual'!X35</f>
        <v>361219</v>
      </c>
      <c r="D244" s="1661">
        <f>'[2]Mid Yr Annual'!Y35</f>
        <v>131427</v>
      </c>
      <c r="E244" s="1603"/>
      <c r="F244" s="1632"/>
      <c r="G244" s="1632"/>
      <c r="H244" s="1632"/>
      <c r="I244" s="1632"/>
    </row>
    <row r="245" spans="1:9" ht="15">
      <c r="A245" s="1636">
        <v>1989</v>
      </c>
      <c r="B245" s="1641">
        <f>'[2]Mid Yr Annual'!Z36</f>
        <v>518242</v>
      </c>
      <c r="C245" s="1641">
        <f>'[2]Mid Yr Annual'!X36</f>
        <v>380883</v>
      </c>
      <c r="D245" s="1661">
        <f>'[2]Mid Yr Annual'!Y36</f>
        <v>137359</v>
      </c>
      <c r="E245" s="1603"/>
      <c r="F245" s="1632"/>
      <c r="G245" s="1632"/>
      <c r="H245" s="1632"/>
      <c r="I245" s="1632"/>
    </row>
    <row r="246" spans="1:9" ht="15">
      <c r="A246" s="1636">
        <v>1990</v>
      </c>
      <c r="B246" s="1641">
        <f>'[2]Mid Yr Annual'!Z37</f>
        <v>545177</v>
      </c>
      <c r="C246" s="1641">
        <f>'[2]Mid Yr Annual'!X37</f>
        <v>401618</v>
      </c>
      <c r="D246" s="1661">
        <f>'[2]Mid Yr Annual'!Y37</f>
        <v>143559</v>
      </c>
      <c r="E246" s="1603"/>
      <c r="F246" s="1632"/>
      <c r="G246" s="1632"/>
      <c r="H246" s="1632"/>
      <c r="I246" s="1632"/>
    </row>
    <row r="247" spans="1:9" ht="15">
      <c r="A247" s="1636">
        <v>1991</v>
      </c>
      <c r="B247" s="1641">
        <f>'[2]Mid Yr Annual'!Z38</f>
        <v>573521</v>
      </c>
      <c r="C247" s="1641">
        <f>'[2]Mid Yr Annual'!X38</f>
        <v>423482</v>
      </c>
      <c r="D247" s="1661">
        <f>'[2]Mid Yr Annual'!Y38</f>
        <v>150039</v>
      </c>
      <c r="E247" s="1603"/>
      <c r="F247" s="1632"/>
      <c r="G247" s="1632"/>
      <c r="H247" s="1632"/>
      <c r="I247" s="1632"/>
    </row>
    <row r="248" spans="1:9" ht="15">
      <c r="A248" s="1636">
        <v>1992</v>
      </c>
      <c r="B248" s="1641">
        <f>'[2]Mid Yr Annual'!Z39</f>
        <v>603347</v>
      </c>
      <c r="C248" s="1641">
        <f>'[2]Mid Yr Annual'!X39</f>
        <v>446536</v>
      </c>
      <c r="D248" s="1661">
        <f>'[2]Mid Yr Annual'!Y39</f>
        <v>156811</v>
      </c>
      <c r="E248" s="1603"/>
      <c r="F248" s="1632"/>
      <c r="G248" s="1632"/>
      <c r="H248" s="1632"/>
      <c r="I248" s="1632"/>
    </row>
    <row r="249" spans="1:9" ht="15">
      <c r="A249" s="1636">
        <v>1993</v>
      </c>
      <c r="B249" s="1641">
        <f>'[2]Mid Yr Annual'!Z40</f>
        <v>634734</v>
      </c>
      <c r="C249" s="1641">
        <f>'[2]Mid Yr Annual'!X40</f>
        <v>470845</v>
      </c>
      <c r="D249" s="1661">
        <f>'[2]Mid Yr Annual'!Y40</f>
        <v>163889</v>
      </c>
      <c r="E249" s="1603"/>
      <c r="F249" s="1632"/>
      <c r="G249" s="1632"/>
      <c r="H249" s="1632"/>
      <c r="I249" s="1632"/>
    </row>
    <row r="250" spans="1:9" ht="15">
      <c r="A250" s="1636">
        <v>1994</v>
      </c>
      <c r="B250" s="1641">
        <f>'[2]Mid Yr Annual'!Z41</f>
        <v>667763</v>
      </c>
      <c r="C250" s="1641">
        <f>'[2]Mid Yr Annual'!X41</f>
        <v>496477</v>
      </c>
      <c r="D250" s="1661">
        <f>'[2]Mid Yr Annual'!Y41</f>
        <v>171286</v>
      </c>
      <c r="E250" s="1603"/>
      <c r="F250" s="1632"/>
      <c r="G250" s="1632"/>
      <c r="H250" s="1632"/>
      <c r="I250" s="1632"/>
    </row>
    <row r="251" spans="1:9" ht="15">
      <c r="A251" s="1636">
        <v>1995</v>
      </c>
      <c r="B251" s="1641">
        <f>'[2]Mid Yr Annual'!Z42</f>
        <v>702523</v>
      </c>
      <c r="C251" s="1641">
        <f>'[2]Mid Yr Annual'!X42</f>
        <v>523507</v>
      </c>
      <c r="D251" s="1661">
        <f>'[2]Mid Yr Annual'!Y42</f>
        <v>179016</v>
      </c>
      <c r="E251" s="1603"/>
      <c r="F251" s="1632"/>
      <c r="G251" s="1632"/>
      <c r="H251" s="1632"/>
      <c r="I251" s="1632"/>
    </row>
    <row r="252" spans="1:9" ht="15">
      <c r="A252" s="1636">
        <v>1996</v>
      </c>
      <c r="B252" s="1641">
        <f>'[2]Mid Yr Annual'!Z43</f>
        <v>727213</v>
      </c>
      <c r="C252" s="1641">
        <f>'[2]Mid Yr Annual'!X43</f>
        <v>540556</v>
      </c>
      <c r="D252" s="1661">
        <f>'[2]Mid Yr Annual'!Y43</f>
        <v>186657</v>
      </c>
      <c r="E252" s="1603"/>
      <c r="F252" s="1632"/>
      <c r="G252" s="1632"/>
      <c r="H252" s="1632"/>
      <c r="I252" s="1632"/>
    </row>
    <row r="253" spans="1:9" ht="15">
      <c r="A253" s="1636">
        <v>1997</v>
      </c>
      <c r="B253" s="1641">
        <f>'[2]Mid Yr Annual'!Z44</f>
        <v>752785</v>
      </c>
      <c r="C253" s="1641">
        <f>'[2]Mid Yr Annual'!X44</f>
        <v>558161</v>
      </c>
      <c r="D253" s="1661">
        <f>'[2]Mid Yr Annual'!Y44</f>
        <v>194624</v>
      </c>
      <c r="E253" s="1603"/>
      <c r="F253" s="1632"/>
      <c r="G253" s="1632"/>
      <c r="H253" s="1632"/>
      <c r="I253" s="1632"/>
    </row>
    <row r="254" spans="1:9" ht="15">
      <c r="A254" s="1636">
        <v>1998</v>
      </c>
      <c r="B254" s="1641">
        <f>'[2]Mid Yr Annual'!Z45</f>
        <v>779270</v>
      </c>
      <c r="C254" s="1641">
        <f>'[2]Mid Yr Annual'!X45</f>
        <v>576339</v>
      </c>
      <c r="D254" s="1661">
        <f>'[2]Mid Yr Annual'!Y45</f>
        <v>202931</v>
      </c>
      <c r="E254" s="1603"/>
      <c r="F254" s="1632"/>
      <c r="G254" s="1632"/>
      <c r="H254" s="1632"/>
      <c r="I254" s="1632"/>
    </row>
    <row r="255" spans="1:9" ht="15">
      <c r="A255" s="1636">
        <v>1999</v>
      </c>
      <c r="B255" s="1641">
        <f>'[2]Mid Yr Annual'!Z46</f>
        <v>806702</v>
      </c>
      <c r="C255" s="1641">
        <f>'[2]Mid Yr Annual'!X46</f>
        <v>595109</v>
      </c>
      <c r="D255" s="1661">
        <f>'[2]Mid Yr Annual'!Y46</f>
        <v>211593</v>
      </c>
      <c r="E255" s="1603"/>
      <c r="F255" s="1632"/>
      <c r="G255" s="1632"/>
      <c r="H255" s="1632"/>
      <c r="I255" s="1632"/>
    </row>
    <row r="256" spans="1:9" ht="15">
      <c r="A256" s="1636">
        <v>2000</v>
      </c>
      <c r="B256" s="1641">
        <f>'[2]Mid Yr Annual'!Z47</f>
        <v>835114</v>
      </c>
      <c r="C256" s="1641">
        <f>'[2]Mid Yr Annual'!X47</f>
        <v>614490</v>
      </c>
      <c r="D256" s="1661">
        <f>'[2]Mid Yr Annual'!Y47</f>
        <v>220624</v>
      </c>
      <c r="E256" s="1603"/>
      <c r="F256" s="1632"/>
      <c r="G256" s="1632"/>
      <c r="H256" s="1632"/>
      <c r="I256" s="1632"/>
    </row>
    <row r="257" spans="1:9" ht="15">
      <c r="A257" s="1636">
        <v>2001</v>
      </c>
      <c r="B257" s="1641">
        <f>'[2]Mid Yr Annual'!Z48</f>
        <v>864542</v>
      </c>
      <c r="C257" s="1641">
        <f>'[2]Mid Yr Annual'!X48</f>
        <v>634502</v>
      </c>
      <c r="D257" s="1661">
        <f>'[2]Mid Yr Annual'!Y48</f>
        <v>230040</v>
      </c>
      <c r="E257" s="1603"/>
      <c r="F257" s="1632"/>
      <c r="G257" s="1632"/>
      <c r="H257" s="1632"/>
      <c r="I257" s="1632"/>
    </row>
    <row r="258" spans="1:9" ht="15">
      <c r="A258" s="1636">
        <v>2002</v>
      </c>
      <c r="B258" s="1641">
        <f>'[2]Mid Yr Annual'!Z49</f>
        <v>902893</v>
      </c>
      <c r="C258" s="1641">
        <f>'[2]Mid Yr Annual'!X49</f>
        <v>658813</v>
      </c>
      <c r="D258" s="1661">
        <f>'[2]Mid Yr Annual'!Y49</f>
        <v>244080</v>
      </c>
      <c r="E258" s="1603"/>
      <c r="F258" s="1632"/>
      <c r="G258" s="1632"/>
      <c r="H258" s="1632"/>
      <c r="I258" s="1632"/>
    </row>
    <row r="259" spans="1:9" ht="15">
      <c r="A259" s="1636">
        <v>2003</v>
      </c>
      <c r="B259" s="1642">
        <f>'[2]Mid Yr Annual'!Z50</f>
        <v>943032</v>
      </c>
      <c r="C259" s="1642">
        <f>'[2]Mid Yr Annual'!X50</f>
        <v>684055</v>
      </c>
      <c r="D259" s="1643">
        <f>'[2]Mid Yr Annual'!Y50</f>
        <v>258977</v>
      </c>
      <c r="E259" s="1603"/>
      <c r="F259" s="1632"/>
      <c r="G259" s="1632"/>
      <c r="H259" s="1632"/>
      <c r="I259" s="1632"/>
    </row>
    <row r="260" spans="1:9" ht="15">
      <c r="A260" s="1636">
        <v>2004</v>
      </c>
      <c r="B260" s="1642">
        <f>'[2]Mid Yr Annual'!Z51</f>
        <v>985047</v>
      </c>
      <c r="C260" s="1642">
        <f>'[2]Mid Yr Annual'!X51</f>
        <v>710264</v>
      </c>
      <c r="D260" s="1643">
        <f>'[2]Mid Yr Annual'!Y51</f>
        <v>274783</v>
      </c>
      <c r="E260" s="1603"/>
      <c r="F260" s="1632"/>
      <c r="G260" s="1632"/>
      <c r="H260" s="1632"/>
      <c r="I260" s="1632"/>
    </row>
    <row r="261" spans="1:9" ht="15">
      <c r="A261" s="1645">
        <v>2005</v>
      </c>
      <c r="B261" s="1642">
        <v>1029819</v>
      </c>
      <c r="C261" s="1642">
        <v>738003</v>
      </c>
      <c r="D261" s="1643">
        <v>291816</v>
      </c>
      <c r="E261" s="1603"/>
      <c r="F261" s="1632"/>
      <c r="G261" s="1632"/>
      <c r="H261" s="1632"/>
      <c r="I261" s="1632"/>
    </row>
    <row r="262" spans="1:9" ht="15">
      <c r="A262" s="1636">
        <v>2006</v>
      </c>
      <c r="B262" s="1644">
        <v>1101300.9564801848</v>
      </c>
      <c r="C262" s="1642">
        <v>793371</v>
      </c>
      <c r="D262" s="1643">
        <v>307930</v>
      </c>
      <c r="E262" s="1603"/>
      <c r="F262" s="1632"/>
      <c r="G262" s="1632"/>
      <c r="H262" s="1632"/>
      <c r="I262" s="1632"/>
    </row>
    <row r="263" spans="1:9" ht="15">
      <c r="A263" s="1636">
        <v>2007</v>
      </c>
      <c r="B263" s="1644">
        <v>1196635.4125691708</v>
      </c>
      <c r="C263" s="1642">
        <v>873504</v>
      </c>
      <c r="D263" s="1643">
        <v>323131</v>
      </c>
      <c r="E263" s="1603"/>
      <c r="F263" s="1632"/>
      <c r="G263" s="1632"/>
      <c r="H263" s="1632"/>
      <c r="I263" s="1632"/>
    </row>
    <row r="264" spans="1:9" ht="15">
      <c r="A264" s="1636">
        <v>2008</v>
      </c>
      <c r="B264" s="1644">
        <v>1300059.4062711457</v>
      </c>
      <c r="C264" s="1642">
        <v>961173</v>
      </c>
      <c r="D264" s="1643">
        <v>338886</v>
      </c>
      <c r="E264" s="1603"/>
      <c r="F264" s="1632"/>
      <c r="G264" s="1632"/>
      <c r="H264" s="1632"/>
      <c r="I264" s="1632"/>
    </row>
    <row r="265" spans="1:9" ht="15">
      <c r="A265" s="1636">
        <v>2009</v>
      </c>
      <c r="B265" s="1644">
        <v>1412232.4492773679</v>
      </c>
      <c r="C265" s="1642">
        <v>1057029</v>
      </c>
      <c r="D265" s="1643">
        <v>355203</v>
      </c>
      <c r="E265" s="1603"/>
      <c r="F265" s="1632"/>
      <c r="G265" s="1632"/>
      <c r="H265" s="1632"/>
      <c r="I265" s="1632"/>
    </row>
    <row r="266" spans="1:9" ht="15">
      <c r="A266" s="1636">
        <v>2010</v>
      </c>
      <c r="B266" s="1666">
        <v>1533871.3008949999</v>
      </c>
      <c r="C266" s="1667">
        <v>1161779.063727</v>
      </c>
      <c r="D266" s="1668">
        <v>372092.23716800002</v>
      </c>
      <c r="E266" s="1603"/>
      <c r="F266" s="1632"/>
      <c r="G266" s="1632"/>
      <c r="H266" s="1632"/>
      <c r="I266" s="1632"/>
    </row>
    <row r="267" spans="1:9" ht="15">
      <c r="A267" s="1669"/>
      <c r="B267" s="1647" t="s">
        <v>1031</v>
      </c>
      <c r="C267" s="1647"/>
      <c r="D267" s="1647"/>
      <c r="E267" s="1603"/>
      <c r="F267" s="1632"/>
      <c r="G267" s="1632"/>
      <c r="H267" s="1632"/>
      <c r="I267" s="1632"/>
    </row>
    <row r="268" spans="1:9" ht="15">
      <c r="A268" s="1636"/>
      <c r="B268" s="1670">
        <v>17244</v>
      </c>
      <c r="C268" s="1670">
        <v>1774</v>
      </c>
      <c r="D268" s="1670">
        <v>177934</v>
      </c>
      <c r="E268" s="1603"/>
      <c r="F268" s="1632"/>
      <c r="G268" s="1632"/>
      <c r="H268" s="1632"/>
      <c r="I268" s="1632"/>
    </row>
    <row r="269" spans="1:9">
      <c r="A269" s="463" t="s">
        <v>395</v>
      </c>
      <c r="D269" s="1603"/>
      <c r="F269" s="1632"/>
      <c r="G269" s="1632"/>
      <c r="H269" s="1632"/>
      <c r="I269" s="1632"/>
    </row>
    <row r="270" spans="1:9">
      <c r="A270" s="1602" t="s">
        <v>1032</v>
      </c>
      <c r="D270" s="1603"/>
      <c r="F270" s="1632"/>
      <c r="G270" s="1632"/>
      <c r="H270" s="1632"/>
      <c r="I270" s="1632"/>
    </row>
    <row r="271" spans="1:9">
      <c r="A271" s="1651"/>
      <c r="F271" s="1632"/>
      <c r="G271" s="1632"/>
      <c r="H271" s="1632"/>
      <c r="I271" s="1632"/>
    </row>
    <row r="272" spans="1:9">
      <c r="A272" s="1603"/>
      <c r="F272" s="1632"/>
      <c r="G272" s="1632"/>
      <c r="H272" s="1632"/>
      <c r="I272" s="1632"/>
    </row>
    <row r="273" spans="1:9" s="1630" customFormat="1" ht="15">
      <c r="A273" s="1629" t="s">
        <v>1037</v>
      </c>
      <c r="B273" s="1585"/>
      <c r="C273" s="1585"/>
      <c r="E273" s="1585"/>
      <c r="F273" s="1631"/>
      <c r="G273" s="1631"/>
      <c r="H273" s="1631"/>
      <c r="I273" s="1631"/>
    </row>
    <row r="274" spans="1:9">
      <c r="A274" s="1652" t="s">
        <v>1029</v>
      </c>
      <c r="D274" s="1603"/>
      <c r="F274" s="1632"/>
      <c r="G274" s="1632"/>
      <c r="H274" s="1632"/>
      <c r="I274" s="1632"/>
    </row>
    <row r="275" spans="1:9" ht="15">
      <c r="A275" s="1633" t="s">
        <v>69</v>
      </c>
      <c r="B275" s="1635" t="s">
        <v>67</v>
      </c>
      <c r="C275" s="1635" t="s">
        <v>873</v>
      </c>
      <c r="D275" s="1635" t="s">
        <v>874</v>
      </c>
      <c r="F275" s="1632"/>
      <c r="G275" s="1632"/>
      <c r="H275" s="1632"/>
      <c r="I275" s="1632"/>
    </row>
    <row r="276" spans="1:9" ht="15">
      <c r="A276" s="1636">
        <v>1968</v>
      </c>
      <c r="B276" s="1641">
        <f>'[2]Mid Yr Annual'!K15</f>
        <v>34760</v>
      </c>
      <c r="C276" s="1641">
        <f>'[2]Mid Yr Annual'!I15</f>
        <v>26301</v>
      </c>
      <c r="D276" s="1661">
        <f>'[2]Mid Yr Annual'!J15</f>
        <v>8459</v>
      </c>
      <c r="F276" s="1632"/>
      <c r="G276" s="1632"/>
      <c r="H276" s="1632"/>
      <c r="I276" s="1632"/>
    </row>
    <row r="277" spans="1:9" ht="15">
      <c r="A277" s="1636">
        <v>1969</v>
      </c>
      <c r="B277" s="1641">
        <f>'[2]Mid Yr Annual'!K16</f>
        <v>43677</v>
      </c>
      <c r="C277" s="1641">
        <f>'[2]Mid Yr Annual'!I16</f>
        <v>33264</v>
      </c>
      <c r="D277" s="1661">
        <f>'[2]Mid Yr Annual'!J16</f>
        <v>10413</v>
      </c>
      <c r="F277" s="1632"/>
      <c r="G277" s="1632"/>
      <c r="H277" s="1632"/>
      <c r="I277" s="1632"/>
    </row>
    <row r="278" spans="1:9" ht="15">
      <c r="A278" s="1636">
        <v>1970</v>
      </c>
      <c r="B278" s="1641">
        <f>'[2]Mid Yr Annual'!K17</f>
        <v>54385</v>
      </c>
      <c r="C278" s="1641">
        <f>'[2]Mid Yr Annual'!I17</f>
        <v>41487</v>
      </c>
      <c r="D278" s="1661">
        <f>'[2]Mid Yr Annual'!J17</f>
        <v>12898</v>
      </c>
      <c r="F278" s="1632"/>
      <c r="G278" s="1632"/>
      <c r="H278" s="1632"/>
      <c r="I278" s="1632"/>
    </row>
    <row r="279" spans="1:9" ht="15">
      <c r="A279" s="1636">
        <v>1971</v>
      </c>
      <c r="B279" s="1641">
        <f>'[2]Mid Yr Annual'!K18</f>
        <v>67633</v>
      </c>
      <c r="C279" s="1641">
        <f>'[2]Mid Yr Annual'!I18</f>
        <v>51515</v>
      </c>
      <c r="D279" s="1661">
        <f>'[2]Mid Yr Annual'!J18</f>
        <v>16118</v>
      </c>
      <c r="F279" s="1632"/>
      <c r="G279" s="1632"/>
      <c r="H279" s="1632"/>
      <c r="I279" s="1632"/>
    </row>
    <row r="280" spans="1:9" ht="15">
      <c r="A280" s="1636">
        <v>1972</v>
      </c>
      <c r="B280" s="1641">
        <f>'[2]Mid Yr Annual'!K19</f>
        <v>84232</v>
      </c>
      <c r="C280" s="1641">
        <f>'[2]Mid Yr Annual'!I19</f>
        <v>63887</v>
      </c>
      <c r="D280" s="1661">
        <f>'[2]Mid Yr Annual'!J19</f>
        <v>20345</v>
      </c>
      <c r="F280" s="1632"/>
      <c r="G280" s="1632"/>
      <c r="H280" s="1632"/>
      <c r="I280" s="1632"/>
    </row>
    <row r="281" spans="1:9" ht="15">
      <c r="A281" s="1636">
        <v>1973</v>
      </c>
      <c r="B281" s="1641">
        <f>'[2]Mid Yr Annual'!K20</f>
        <v>105199</v>
      </c>
      <c r="C281" s="1641">
        <f>'[2]Mid Yr Annual'!I20</f>
        <v>79238</v>
      </c>
      <c r="D281" s="1661">
        <f>'[2]Mid Yr Annual'!J20</f>
        <v>25961</v>
      </c>
      <c r="F281" s="1632"/>
      <c r="G281" s="1632"/>
      <c r="H281" s="1632"/>
      <c r="I281" s="1632"/>
    </row>
    <row r="282" spans="1:9" ht="15">
      <c r="A282" s="1636">
        <v>1974</v>
      </c>
      <c r="B282" s="1641">
        <f>'[2]Mid Yr Annual'!K21</f>
        <v>131839</v>
      </c>
      <c r="C282" s="1641">
        <f>'[2]Mid Yr Annual'!I21</f>
        <v>98341</v>
      </c>
      <c r="D282" s="1661">
        <f>'[2]Mid Yr Annual'!J21</f>
        <v>33498</v>
      </c>
      <c r="F282" s="1632"/>
      <c r="G282" s="1632"/>
      <c r="H282" s="1632"/>
      <c r="I282" s="1632"/>
    </row>
    <row r="283" spans="1:9" ht="15">
      <c r="A283" s="1636">
        <v>1975</v>
      </c>
      <c r="B283" s="1641">
        <f>'[2]Mid Yr Annual'!K22</f>
        <v>165871</v>
      </c>
      <c r="C283" s="1641">
        <f>'[2]Mid Yr Annual'!I22</f>
        <v>122163</v>
      </c>
      <c r="D283" s="1661">
        <f>'[2]Mid Yr Annual'!J22</f>
        <v>43708</v>
      </c>
      <c r="F283" s="1632"/>
      <c r="G283" s="1632"/>
      <c r="H283" s="1632"/>
      <c r="I283" s="1632"/>
    </row>
    <row r="284" spans="1:9" ht="15">
      <c r="A284" s="1636">
        <v>1976</v>
      </c>
      <c r="B284" s="1641">
        <f>'[2]Mid Yr Annual'!K23</f>
        <v>187039</v>
      </c>
      <c r="C284" s="1641">
        <f>'[2]Mid Yr Annual'!I23</f>
        <v>136426</v>
      </c>
      <c r="D284" s="1661">
        <f>'[2]Mid Yr Annual'!J23</f>
        <v>50613</v>
      </c>
      <c r="F284" s="1632"/>
      <c r="G284" s="1632"/>
      <c r="H284" s="1632"/>
      <c r="I284" s="1632"/>
    </row>
    <row r="285" spans="1:9" ht="15">
      <c r="A285" s="1636">
        <v>1977</v>
      </c>
      <c r="B285" s="1641">
        <f>'[2]Mid Yr Annual'!K24</f>
        <v>213079</v>
      </c>
      <c r="C285" s="1641">
        <f>'[2]Mid Yr Annual'!I24</f>
        <v>154273</v>
      </c>
      <c r="D285" s="1661">
        <f>'[2]Mid Yr Annual'!J24</f>
        <v>58806</v>
      </c>
      <c r="F285" s="1632"/>
      <c r="G285" s="1632"/>
      <c r="H285" s="1632"/>
      <c r="I285" s="1632"/>
    </row>
    <row r="286" spans="1:9" ht="15">
      <c r="A286" s="1636">
        <v>1978</v>
      </c>
      <c r="B286" s="1641">
        <f>'[2]Mid Yr Annual'!K25</f>
        <v>244350</v>
      </c>
      <c r="C286" s="1641">
        <f>'[2]Mid Yr Annual'!I25</f>
        <v>175848</v>
      </c>
      <c r="D286" s="1661">
        <f>'[2]Mid Yr Annual'!J25</f>
        <v>68502</v>
      </c>
      <c r="F286" s="1632"/>
      <c r="G286" s="1632"/>
      <c r="H286" s="1632"/>
      <c r="I286" s="1632"/>
    </row>
    <row r="287" spans="1:9" ht="15">
      <c r="A287" s="1636">
        <v>1979</v>
      </c>
      <c r="B287" s="1641">
        <f>'[2]Mid Yr Annual'!K26</f>
        <v>281500</v>
      </c>
      <c r="C287" s="1641">
        <f>'[2]Mid Yr Annual'!I26</f>
        <v>201530</v>
      </c>
      <c r="D287" s="1661">
        <f>'[2]Mid Yr Annual'!J26</f>
        <v>79970</v>
      </c>
      <c r="F287" s="1632"/>
      <c r="G287" s="1632"/>
      <c r="H287" s="1632"/>
      <c r="I287" s="1632"/>
    </row>
    <row r="288" spans="1:9" ht="15">
      <c r="A288" s="1636">
        <v>1980</v>
      </c>
      <c r="B288" s="1641">
        <f>'[2]Mid Yr Annual'!K27</f>
        <v>325409</v>
      </c>
      <c r="C288" s="1641">
        <f>'[2]Mid Yr Annual'!I27</f>
        <v>231870</v>
      </c>
      <c r="D288" s="1661">
        <f>'[2]Mid Yr Annual'!J27</f>
        <v>93539</v>
      </c>
      <c r="F288" s="1632"/>
      <c r="G288" s="1632"/>
      <c r="H288" s="1632"/>
      <c r="I288" s="1632"/>
    </row>
    <row r="289" spans="1:9" ht="15">
      <c r="A289" s="1636">
        <v>1981</v>
      </c>
      <c r="B289" s="1641">
        <f>'[2]Mid Yr Annual'!K28</f>
        <v>339471</v>
      </c>
      <c r="C289" s="1641">
        <f>'[2]Mid Yr Annual'!I28</f>
        <v>239630</v>
      </c>
      <c r="D289" s="1661">
        <f>'[2]Mid Yr Annual'!J28</f>
        <v>99841</v>
      </c>
      <c r="F289" s="1632"/>
      <c r="G289" s="1632"/>
      <c r="H289" s="1632"/>
      <c r="I289" s="1632"/>
    </row>
    <row r="290" spans="1:9" ht="15">
      <c r="A290" s="1636">
        <v>1982</v>
      </c>
      <c r="B290" s="1641">
        <f>'[2]Mid Yr Annual'!K29</f>
        <v>354911</v>
      </c>
      <c r="C290" s="1641">
        <f>'[2]Mid Yr Annual'!I29</f>
        <v>247832</v>
      </c>
      <c r="D290" s="1661">
        <f>'[2]Mid Yr Annual'!J29</f>
        <v>107079</v>
      </c>
      <c r="F290" s="1632"/>
      <c r="G290" s="1632"/>
      <c r="H290" s="1632"/>
      <c r="I290" s="1632"/>
    </row>
    <row r="291" spans="1:9" ht="15">
      <c r="A291" s="1636">
        <v>1983</v>
      </c>
      <c r="B291" s="1641">
        <f>'[2]Mid Yr Annual'!K30</f>
        <v>371729</v>
      </c>
      <c r="C291" s="1641">
        <f>'[2]Mid Yr Annual'!I30</f>
        <v>256464</v>
      </c>
      <c r="D291" s="1661">
        <f>'[2]Mid Yr Annual'!J30</f>
        <v>115265</v>
      </c>
      <c r="F291" s="1632"/>
      <c r="G291" s="1632"/>
      <c r="H291" s="1632"/>
      <c r="I291" s="1632"/>
    </row>
    <row r="292" spans="1:9" ht="15">
      <c r="A292" s="1636">
        <v>1984</v>
      </c>
      <c r="B292" s="1641">
        <f>'[2]Mid Yr Annual'!K31</f>
        <v>389963</v>
      </c>
      <c r="C292" s="1641">
        <f>'[2]Mid Yr Annual'!I31</f>
        <v>265520</v>
      </c>
      <c r="D292" s="1661">
        <f>'[2]Mid Yr Annual'!J31</f>
        <v>124443</v>
      </c>
      <c r="F292" s="1632"/>
      <c r="G292" s="1632"/>
      <c r="H292" s="1632"/>
      <c r="I292" s="1632"/>
    </row>
    <row r="293" spans="1:9" ht="15">
      <c r="A293" s="1636">
        <v>1985</v>
      </c>
      <c r="B293" s="1641">
        <f>'[2]Mid Yr Annual'!K32</f>
        <v>409670</v>
      </c>
      <c r="C293" s="1641">
        <f>'[2]Mid Yr Annual'!I32</f>
        <v>275002</v>
      </c>
      <c r="D293" s="1661">
        <f>'[2]Mid Yr Annual'!J32</f>
        <v>134668</v>
      </c>
      <c r="F293" s="1632"/>
      <c r="G293" s="1632"/>
      <c r="H293" s="1632"/>
      <c r="I293" s="1632"/>
    </row>
    <row r="294" spans="1:9" ht="15">
      <c r="A294" s="1636">
        <v>1986</v>
      </c>
      <c r="B294" s="1641">
        <f>'[2]Mid Yr Annual'!K33</f>
        <v>424387</v>
      </c>
      <c r="C294" s="1641">
        <f>'[2]Mid Yr Annual'!I33</f>
        <v>284121</v>
      </c>
      <c r="D294" s="1661">
        <f>'[2]Mid Yr Annual'!J33</f>
        <v>140266</v>
      </c>
      <c r="F294" s="1632"/>
      <c r="G294" s="1632"/>
      <c r="H294" s="1632"/>
      <c r="I294" s="1632"/>
    </row>
    <row r="295" spans="1:9" ht="15">
      <c r="A295" s="1636">
        <v>1987</v>
      </c>
      <c r="B295" s="1641">
        <f>'[2]Mid Yr Annual'!K34</f>
        <v>440340</v>
      </c>
      <c r="C295" s="1641">
        <f>'[2]Mid Yr Annual'!I34</f>
        <v>294157</v>
      </c>
      <c r="D295" s="1661">
        <f>'[2]Mid Yr Annual'!J34</f>
        <v>146183</v>
      </c>
      <c r="F295" s="1632"/>
      <c r="G295" s="1632"/>
      <c r="H295" s="1632"/>
      <c r="I295" s="1632"/>
    </row>
    <row r="296" spans="1:9" ht="15">
      <c r="A296" s="1636">
        <v>1988</v>
      </c>
      <c r="B296" s="1641">
        <f>'[2]Mid Yr Annual'!K35</f>
        <v>457516</v>
      </c>
      <c r="C296" s="1641">
        <f>'[2]Mid Yr Annual'!I35</f>
        <v>305092</v>
      </c>
      <c r="D296" s="1661">
        <f>'[2]Mid Yr Annual'!J35</f>
        <v>152424</v>
      </c>
      <c r="F296" s="1632"/>
      <c r="G296" s="1632"/>
      <c r="H296" s="1632"/>
      <c r="I296" s="1632"/>
    </row>
    <row r="297" spans="1:9" ht="15">
      <c r="A297" s="1636">
        <v>1989</v>
      </c>
      <c r="B297" s="1641">
        <f>'[2]Mid Yr Annual'!K36</f>
        <v>475916</v>
      </c>
      <c r="C297" s="1641">
        <f>'[2]Mid Yr Annual'!I36</f>
        <v>316915</v>
      </c>
      <c r="D297" s="1661">
        <f>'[2]Mid Yr Annual'!J36</f>
        <v>159001</v>
      </c>
      <c r="F297" s="1632"/>
      <c r="G297" s="1632"/>
      <c r="H297" s="1632"/>
      <c r="I297" s="1632"/>
    </row>
    <row r="298" spans="1:9" ht="15">
      <c r="A298" s="1636">
        <v>1990</v>
      </c>
      <c r="B298" s="1641">
        <f>'[2]Mid Yr Annual'!K37</f>
        <v>495557</v>
      </c>
      <c r="C298" s="1641">
        <f>'[2]Mid Yr Annual'!I37</f>
        <v>329631</v>
      </c>
      <c r="D298" s="1661">
        <f>'[2]Mid Yr Annual'!J37</f>
        <v>165926</v>
      </c>
      <c r="F298" s="1632"/>
      <c r="G298" s="1632"/>
      <c r="H298" s="1632"/>
      <c r="I298" s="1632"/>
    </row>
    <row r="299" spans="1:9" ht="15">
      <c r="A299" s="1636">
        <v>1991</v>
      </c>
      <c r="B299" s="1641">
        <f>'[2]Mid Yr Annual'!K38</f>
        <v>516461</v>
      </c>
      <c r="C299" s="1641">
        <f>'[2]Mid Yr Annual'!I38</f>
        <v>343249</v>
      </c>
      <c r="D299" s="1661">
        <f>'[2]Mid Yr Annual'!J38</f>
        <v>173212</v>
      </c>
      <c r="F299" s="1632"/>
      <c r="G299" s="1632"/>
      <c r="H299" s="1632"/>
      <c r="I299" s="1632"/>
    </row>
    <row r="300" spans="1:9" ht="15">
      <c r="A300" s="1636">
        <v>1992</v>
      </c>
      <c r="B300" s="1641">
        <f>'[2]Mid Yr Annual'!K39</f>
        <v>538659</v>
      </c>
      <c r="C300" s="1641">
        <f>'[2]Mid Yr Annual'!I39</f>
        <v>357788</v>
      </c>
      <c r="D300" s="1661">
        <f>'[2]Mid Yr Annual'!J39</f>
        <v>180871</v>
      </c>
      <c r="F300" s="1632"/>
      <c r="G300" s="1632"/>
      <c r="H300" s="1632"/>
      <c r="I300" s="1632"/>
    </row>
    <row r="301" spans="1:9" ht="15">
      <c r="A301" s="1636">
        <v>1993</v>
      </c>
      <c r="B301" s="1641">
        <f>'[2]Mid Yr Annual'!K40</f>
        <v>562190</v>
      </c>
      <c r="C301" s="1641">
        <f>'[2]Mid Yr Annual'!I40</f>
        <v>373270</v>
      </c>
      <c r="D301" s="1661">
        <f>'[2]Mid Yr Annual'!J40</f>
        <v>188920</v>
      </c>
      <c r="F301" s="1632"/>
      <c r="G301" s="1632"/>
      <c r="H301" s="1632"/>
      <c r="I301" s="1632"/>
    </row>
    <row r="302" spans="1:9" ht="15">
      <c r="A302" s="1636">
        <v>1994</v>
      </c>
      <c r="B302" s="1641">
        <f>'[2]Mid Yr Annual'!K41</f>
        <v>587102</v>
      </c>
      <c r="C302" s="1641">
        <f>'[2]Mid Yr Annual'!I41</f>
        <v>389726</v>
      </c>
      <c r="D302" s="1661">
        <f>'[2]Mid Yr Annual'!J41</f>
        <v>197376</v>
      </c>
      <c r="F302" s="1632"/>
      <c r="G302" s="1632"/>
      <c r="H302" s="1632"/>
      <c r="I302" s="1632"/>
    </row>
    <row r="303" spans="1:9" ht="15">
      <c r="A303" s="1636">
        <v>1995</v>
      </c>
      <c r="B303" s="1641">
        <f>'[2]Mid Yr Annual'!K42</f>
        <v>613445</v>
      </c>
      <c r="C303" s="1641">
        <f>'[2]Mid Yr Annual'!I42</f>
        <v>407192</v>
      </c>
      <c r="D303" s="1661">
        <f>'[2]Mid Yr Annual'!J42</f>
        <v>206253</v>
      </c>
      <c r="F303" s="1632"/>
      <c r="G303" s="1632"/>
      <c r="H303" s="1632"/>
      <c r="I303" s="1632"/>
    </row>
    <row r="304" spans="1:9" ht="15">
      <c r="A304" s="1636">
        <v>1996</v>
      </c>
      <c r="B304" s="1641">
        <f>'[2]Mid Yr Annual'!K43</f>
        <v>638494</v>
      </c>
      <c r="C304" s="1641">
        <f>'[2]Mid Yr Annual'!I43</f>
        <v>422778</v>
      </c>
      <c r="D304" s="1661">
        <f>'[2]Mid Yr Annual'!J43</f>
        <v>215716</v>
      </c>
      <c r="F304" s="1632"/>
      <c r="G304" s="1632"/>
      <c r="H304" s="1632"/>
      <c r="I304" s="1632"/>
    </row>
    <row r="305" spans="1:9" ht="15">
      <c r="A305" s="1636">
        <v>1997</v>
      </c>
      <c r="B305" s="1641">
        <f>'[2]Mid Yr Annual'!K44</f>
        <v>664475</v>
      </c>
      <c r="C305" s="1641">
        <f>'[2]Mid Yr Annual'!I44</f>
        <v>438865</v>
      </c>
      <c r="D305" s="1661">
        <f>'[2]Mid Yr Annual'!J44</f>
        <v>225610</v>
      </c>
      <c r="F305" s="1632"/>
      <c r="G305" s="1632"/>
      <c r="H305" s="1632"/>
      <c r="I305" s="1632"/>
    </row>
    <row r="306" spans="1:9" ht="15">
      <c r="A306" s="1636">
        <v>1998</v>
      </c>
      <c r="B306" s="1641">
        <f>'[2]Mid Yr Annual'!K45</f>
        <v>691424</v>
      </c>
      <c r="C306" s="1641">
        <f>'[2]Mid Yr Annual'!I45</f>
        <v>455473</v>
      </c>
      <c r="D306" s="1661">
        <f>'[2]Mid Yr Annual'!J45</f>
        <v>235951</v>
      </c>
      <c r="F306" s="1632"/>
      <c r="G306" s="1632"/>
      <c r="H306" s="1632"/>
      <c r="I306" s="1632"/>
    </row>
    <row r="307" spans="1:9" ht="15">
      <c r="A307" s="1636">
        <v>1999</v>
      </c>
      <c r="B307" s="1641">
        <f>'[2]Mid Yr Annual'!K46</f>
        <v>719388</v>
      </c>
      <c r="C307" s="1641">
        <f>'[2]Mid Yr Annual'!I46</f>
        <v>472627</v>
      </c>
      <c r="D307" s="1661">
        <f>'[2]Mid Yr Annual'!J46</f>
        <v>246761</v>
      </c>
      <c r="F307" s="1632"/>
      <c r="G307" s="1632"/>
      <c r="H307" s="1632"/>
      <c r="I307" s="1632"/>
    </row>
    <row r="308" spans="1:9" ht="15">
      <c r="A308" s="1636">
        <v>2000</v>
      </c>
      <c r="B308" s="1641">
        <f>'[2]Mid Yr Annual'!K47</f>
        <v>748409</v>
      </c>
      <c r="C308" s="1641">
        <f>'[2]Mid Yr Annual'!I47</f>
        <v>490350</v>
      </c>
      <c r="D308" s="1661">
        <f>'[2]Mid Yr Annual'!J47</f>
        <v>258059</v>
      </c>
      <c r="F308" s="1632"/>
      <c r="G308" s="1632"/>
      <c r="H308" s="1632"/>
      <c r="I308" s="1632"/>
    </row>
    <row r="309" spans="1:9" ht="15">
      <c r="A309" s="1636">
        <v>2001</v>
      </c>
      <c r="B309" s="1641">
        <f>'[2]Mid Yr Annual'!K48</f>
        <v>778535</v>
      </c>
      <c r="C309" s="1641">
        <f>'[2]Mid Yr Annual'!I48</f>
        <v>508666</v>
      </c>
      <c r="D309" s="1661">
        <f>'[2]Mid Yr Annual'!J48</f>
        <v>269869</v>
      </c>
      <c r="F309" s="1632"/>
      <c r="G309" s="1632"/>
      <c r="H309" s="1632"/>
      <c r="I309" s="1632"/>
    </row>
    <row r="310" spans="1:9" ht="15">
      <c r="A310" s="1636">
        <v>2002</v>
      </c>
      <c r="B310" s="1642">
        <f>'[2]Mid Yr Annual'!K49</f>
        <v>816405</v>
      </c>
      <c r="C310" s="1642">
        <f>'[2]Mid Yr Annual'!I49</f>
        <v>533458</v>
      </c>
      <c r="D310" s="1643">
        <f>'[2]Mid Yr Annual'!J49</f>
        <v>282947</v>
      </c>
      <c r="F310" s="1632"/>
      <c r="G310" s="1632"/>
      <c r="H310" s="1632"/>
      <c r="I310" s="1632"/>
    </row>
    <row r="311" spans="1:9" ht="15">
      <c r="A311" s="1636">
        <v>2203</v>
      </c>
      <c r="B311" s="1642">
        <f>'[2]Mid Yr Annual'!K50</f>
        <v>855899</v>
      </c>
      <c r="C311" s="1642">
        <f>'[2]Mid Yr Annual'!I50</f>
        <v>559020</v>
      </c>
      <c r="D311" s="1643">
        <f>'[2]Mid Yr Annual'!J50</f>
        <v>296879</v>
      </c>
      <c r="F311" s="1632"/>
      <c r="G311" s="1632"/>
      <c r="H311" s="1632"/>
      <c r="I311" s="1632"/>
    </row>
    <row r="312" spans="1:9" ht="15">
      <c r="A312" s="1636">
        <v>2004</v>
      </c>
      <c r="B312" s="1642">
        <f>'[2]Mid Yr Annual'!K51</f>
        <v>897103</v>
      </c>
      <c r="C312" s="1642">
        <f>'[2]Mid Yr Annual'!I51</f>
        <v>585405</v>
      </c>
      <c r="D312" s="1643">
        <f>'[2]Mid Yr Annual'!J51</f>
        <v>311698</v>
      </c>
      <c r="F312" s="1632"/>
      <c r="G312" s="1632"/>
      <c r="H312" s="1632"/>
      <c r="I312" s="1632"/>
    </row>
    <row r="313" spans="1:9" ht="15">
      <c r="A313" s="1636">
        <v>2005</v>
      </c>
      <c r="B313" s="1642">
        <v>942374.08168778126</v>
      </c>
      <c r="C313" s="1642">
        <v>615575.56479562412</v>
      </c>
      <c r="D313" s="1643">
        <v>326798.51689215726</v>
      </c>
      <c r="F313" s="1632"/>
      <c r="G313" s="1632"/>
      <c r="H313" s="1632"/>
      <c r="I313" s="1632"/>
    </row>
    <row r="314" spans="1:9" ht="15">
      <c r="A314" s="1636">
        <v>2006</v>
      </c>
      <c r="B314" s="1644">
        <v>997190.88924546633</v>
      </c>
      <c r="C314" s="1642">
        <v>654624.83461506688</v>
      </c>
      <c r="D314" s="1643">
        <v>342566.05463039945</v>
      </c>
      <c r="F314" s="1632"/>
      <c r="G314" s="1632"/>
      <c r="H314" s="1632"/>
      <c r="I314" s="1632"/>
    </row>
    <row r="315" spans="1:9" ht="15">
      <c r="A315" s="1636">
        <v>2007</v>
      </c>
      <c r="B315" s="1644">
        <v>1064442.4921131381</v>
      </c>
      <c r="C315" s="1642">
        <v>707627.4808634842</v>
      </c>
      <c r="D315" s="1643">
        <v>356815.01124965388</v>
      </c>
      <c r="F315" s="1632"/>
      <c r="G315" s="1632"/>
      <c r="H315" s="1632"/>
      <c r="I315" s="1632"/>
    </row>
    <row r="316" spans="1:9" ht="15">
      <c r="A316" s="1636">
        <v>2008</v>
      </c>
      <c r="B316" s="1644">
        <v>1135475.3310955137</v>
      </c>
      <c r="C316" s="1642">
        <v>764106.88627886679</v>
      </c>
      <c r="D316" s="1643">
        <v>371368.44481664686</v>
      </c>
      <c r="F316" s="1632"/>
      <c r="G316" s="1632"/>
      <c r="H316" s="1632"/>
      <c r="I316" s="1632"/>
    </row>
    <row r="317" spans="1:9" ht="15">
      <c r="A317" s="1636">
        <v>2009</v>
      </c>
      <c r="B317" s="1644">
        <v>1210384.6523291038</v>
      </c>
      <c r="C317" s="1642">
        <v>824169.52149828896</v>
      </c>
      <c r="D317" s="1643">
        <v>386215.13083081489</v>
      </c>
      <c r="F317" s="1632"/>
      <c r="G317" s="1632"/>
      <c r="H317" s="1632"/>
      <c r="I317" s="1632"/>
    </row>
    <row r="318" spans="1:9" ht="15">
      <c r="A318" s="1636">
        <v>2010</v>
      </c>
      <c r="B318" s="1666">
        <v>1289247</v>
      </c>
      <c r="C318" s="1667">
        <v>887906</v>
      </c>
      <c r="D318" s="1668">
        <v>401341</v>
      </c>
      <c r="F318" s="1632"/>
      <c r="G318" s="1632"/>
      <c r="H318" s="1632"/>
      <c r="I318" s="1632"/>
    </row>
    <row r="319" spans="1:9" ht="15">
      <c r="A319" s="1669"/>
      <c r="B319" s="1647" t="s">
        <v>671</v>
      </c>
      <c r="C319" s="1647"/>
      <c r="D319" s="1647"/>
      <c r="F319" s="1632"/>
      <c r="G319" s="1632"/>
      <c r="H319" s="1632"/>
      <c r="I319" s="1632"/>
    </row>
    <row r="320" spans="1:9" ht="15">
      <c r="A320" s="1636"/>
      <c r="B320" s="1671">
        <v>3609</v>
      </c>
      <c r="C320" s="1671">
        <v>3276</v>
      </c>
      <c r="D320" s="1671">
        <v>4646</v>
      </c>
      <c r="F320" s="1632"/>
      <c r="G320" s="1632"/>
      <c r="H320" s="1632"/>
      <c r="I320" s="1632"/>
    </row>
    <row r="321" spans="1:9">
      <c r="A321" s="463" t="s">
        <v>395</v>
      </c>
      <c r="D321" s="1603"/>
      <c r="F321" s="1632"/>
      <c r="G321" s="1632"/>
      <c r="H321" s="1632"/>
      <c r="I321" s="1632"/>
    </row>
    <row r="322" spans="1:9">
      <c r="A322" s="1602" t="s">
        <v>1032</v>
      </c>
      <c r="D322" s="1603"/>
      <c r="F322" s="1632"/>
      <c r="G322" s="1632"/>
      <c r="H322" s="1632"/>
      <c r="I322" s="1632"/>
    </row>
    <row r="323" spans="1:9">
      <c r="A323" s="1651"/>
      <c r="F323" s="1632"/>
      <c r="G323" s="1632"/>
      <c r="H323" s="1632"/>
      <c r="I323" s="1632"/>
    </row>
    <row r="324" spans="1:9">
      <c r="F324" s="1632"/>
      <c r="G324" s="1632"/>
      <c r="H324" s="1632"/>
      <c r="I324" s="1632"/>
    </row>
    <row r="325" spans="1:9" s="1630" customFormat="1" ht="15">
      <c r="A325" s="1629" t="s">
        <v>1038</v>
      </c>
      <c r="B325" s="1585"/>
      <c r="C325" s="1585"/>
      <c r="E325" s="1585"/>
      <c r="F325" s="1631"/>
      <c r="G325" s="1631"/>
      <c r="H325" s="1631"/>
      <c r="I325" s="1631"/>
    </row>
    <row r="326" spans="1:9">
      <c r="A326" s="1652" t="s">
        <v>1029</v>
      </c>
      <c r="D326" s="1603"/>
      <c r="F326" s="1632"/>
      <c r="G326" s="1632"/>
      <c r="H326" s="1632"/>
      <c r="I326" s="1632"/>
    </row>
    <row r="327" spans="1:9" ht="15">
      <c r="A327" s="1633" t="s">
        <v>69</v>
      </c>
      <c r="B327" s="1635" t="s">
        <v>67</v>
      </c>
      <c r="C327" s="1635" t="s">
        <v>873</v>
      </c>
      <c r="D327" s="1635" t="s">
        <v>874</v>
      </c>
      <c r="E327" s="1603"/>
      <c r="F327" s="1632"/>
      <c r="G327" s="1632"/>
      <c r="H327" s="1632"/>
      <c r="I327" s="1632"/>
    </row>
    <row r="328" spans="1:9" ht="15">
      <c r="A328" s="1636">
        <v>1968</v>
      </c>
      <c r="B328" s="1641">
        <f>'[2]Mid Yr Annual'!T15</f>
        <v>9792</v>
      </c>
      <c r="C328" s="1641">
        <f>'[2]Mid Yr Annual'!R15</f>
        <v>7230</v>
      </c>
      <c r="D328" s="1661">
        <f>'[2]Mid Yr Annual'!S15</f>
        <v>2562</v>
      </c>
      <c r="E328" s="1603"/>
      <c r="F328" s="1632"/>
      <c r="G328" s="1632"/>
      <c r="H328" s="1632"/>
      <c r="I328" s="1632"/>
    </row>
    <row r="329" spans="1:9" ht="15">
      <c r="A329" s="1636">
        <v>1969</v>
      </c>
      <c r="B329" s="1641">
        <f>'[2]Mid Yr Annual'!T16</f>
        <v>10738</v>
      </c>
      <c r="C329" s="1641">
        <f>'[2]Mid Yr Annual'!R16</f>
        <v>7767</v>
      </c>
      <c r="D329" s="1661">
        <f>'[2]Mid Yr Annual'!S16</f>
        <v>2971</v>
      </c>
      <c r="E329" s="1603"/>
      <c r="F329" s="1632"/>
      <c r="G329" s="1632"/>
      <c r="H329" s="1632"/>
      <c r="I329" s="1632"/>
    </row>
    <row r="330" spans="1:9" ht="15">
      <c r="A330" s="1636">
        <v>1970</v>
      </c>
      <c r="B330" s="1641">
        <f>'[2]Mid Yr Annual'!T17</f>
        <v>12328</v>
      </c>
      <c r="C330" s="1641">
        <f>'[2]Mid Yr Annual'!R17</f>
        <v>8834</v>
      </c>
      <c r="D330" s="1661">
        <f>'[2]Mid Yr Annual'!S17</f>
        <v>3494</v>
      </c>
      <c r="E330" s="1603"/>
      <c r="F330" s="1632"/>
      <c r="G330" s="1632"/>
      <c r="H330" s="1632"/>
      <c r="I330" s="1632"/>
    </row>
    <row r="331" spans="1:9" ht="15">
      <c r="A331" s="1636">
        <v>1971</v>
      </c>
      <c r="B331" s="1641">
        <f>'[2]Mid Yr Annual'!T18</f>
        <v>14478</v>
      </c>
      <c r="C331" s="1641">
        <f>'[2]Mid Yr Annual'!R18</f>
        <v>10333</v>
      </c>
      <c r="D331" s="1661">
        <f>'[2]Mid Yr Annual'!S18</f>
        <v>4145</v>
      </c>
      <c r="E331" s="1603"/>
      <c r="F331" s="1632"/>
      <c r="G331" s="1632"/>
      <c r="H331" s="1632"/>
      <c r="I331" s="1632"/>
    </row>
    <row r="332" spans="1:9" ht="15">
      <c r="A332" s="1636">
        <v>1972</v>
      </c>
      <c r="B332" s="1641">
        <f>'[2]Mid Yr Annual'!T19</f>
        <v>17242</v>
      </c>
      <c r="C332" s="1641">
        <f>'[2]Mid Yr Annual'!R19</f>
        <v>12285</v>
      </c>
      <c r="D332" s="1661">
        <f>'[2]Mid Yr Annual'!S19</f>
        <v>4957</v>
      </c>
      <c r="E332" s="1603"/>
      <c r="F332" s="1632"/>
      <c r="G332" s="1632"/>
      <c r="H332" s="1632"/>
      <c r="I332" s="1632"/>
    </row>
    <row r="333" spans="1:9" ht="15">
      <c r="A333" s="1636">
        <v>1973</v>
      </c>
      <c r="B333" s="1641">
        <f>'[2]Mid Yr Annual'!T20</f>
        <v>20734</v>
      </c>
      <c r="C333" s="1641">
        <f>'[2]Mid Yr Annual'!R20</f>
        <v>14760</v>
      </c>
      <c r="D333" s="1661">
        <f>'[2]Mid Yr Annual'!S20</f>
        <v>5974</v>
      </c>
      <c r="E333" s="1603"/>
      <c r="F333" s="1632"/>
      <c r="G333" s="1632"/>
      <c r="H333" s="1632"/>
      <c r="I333" s="1632"/>
    </row>
    <row r="334" spans="1:9" ht="15">
      <c r="A334" s="1636">
        <v>1974</v>
      </c>
      <c r="B334" s="1641">
        <f>'[2]Mid Yr Annual'!T21</f>
        <v>25132</v>
      </c>
      <c r="C334" s="1641">
        <f>'[2]Mid Yr Annual'!R21</f>
        <v>17870</v>
      </c>
      <c r="D334" s="1661">
        <f>'[2]Mid Yr Annual'!S21</f>
        <v>7262</v>
      </c>
      <c r="E334" s="1603"/>
      <c r="F334" s="1632"/>
      <c r="G334" s="1632"/>
      <c r="H334" s="1632"/>
      <c r="I334" s="1632"/>
    </row>
    <row r="335" spans="1:9" ht="15">
      <c r="A335" s="1636">
        <v>1975</v>
      </c>
      <c r="B335" s="1641">
        <f>'[2]Mid Yr Annual'!T22</f>
        <v>30668</v>
      </c>
      <c r="C335" s="1641">
        <f>'[2]Mid Yr Annual'!R22</f>
        <v>21759</v>
      </c>
      <c r="D335" s="1661">
        <f>'[2]Mid Yr Annual'!S22</f>
        <v>8909</v>
      </c>
      <c r="E335" s="1603"/>
      <c r="F335" s="1632"/>
      <c r="G335" s="1632"/>
      <c r="H335" s="1632"/>
      <c r="I335" s="1632"/>
    </row>
    <row r="336" spans="1:9" ht="15">
      <c r="A336" s="1636">
        <v>1976</v>
      </c>
      <c r="B336" s="1641">
        <f>'[2]Mid Yr Annual'!T23</f>
        <v>41406</v>
      </c>
      <c r="C336" s="1641">
        <f>'[2]Mid Yr Annual'!R23</f>
        <v>31004</v>
      </c>
      <c r="D336" s="1661">
        <f>'[2]Mid Yr Annual'!S23</f>
        <v>10402</v>
      </c>
      <c r="E336" s="1603"/>
      <c r="F336" s="1632"/>
      <c r="G336" s="1632"/>
      <c r="H336" s="1632"/>
      <c r="I336" s="1632"/>
    </row>
    <row r="337" spans="1:9" ht="15">
      <c r="A337" s="1636">
        <v>1977</v>
      </c>
      <c r="B337" s="1641">
        <f>'[2]Mid Yr Annual'!T24</f>
        <v>52679</v>
      </c>
      <c r="C337" s="1641">
        <f>'[2]Mid Yr Annual'!R24</f>
        <v>40618</v>
      </c>
      <c r="D337" s="1661">
        <f>'[2]Mid Yr Annual'!S24</f>
        <v>12061</v>
      </c>
      <c r="E337" s="1603"/>
      <c r="F337" s="1632"/>
      <c r="G337" s="1632"/>
      <c r="H337" s="1632"/>
      <c r="I337" s="1632"/>
    </row>
    <row r="338" spans="1:9" ht="15">
      <c r="A338" s="1636">
        <v>1978</v>
      </c>
      <c r="B338" s="1641">
        <f>'[2]Mid Yr Annual'!T25</f>
        <v>65072</v>
      </c>
      <c r="C338" s="1641">
        <f>'[2]Mid Yr Annual'!R25</f>
        <v>51134</v>
      </c>
      <c r="D338" s="1661">
        <f>'[2]Mid Yr Annual'!S25</f>
        <v>13938</v>
      </c>
      <c r="E338" s="1603"/>
      <c r="F338" s="1632"/>
      <c r="G338" s="1632"/>
      <c r="H338" s="1632"/>
      <c r="I338" s="1632"/>
    </row>
    <row r="339" spans="1:9" ht="15">
      <c r="A339" s="1636">
        <v>1979</v>
      </c>
      <c r="B339" s="1641">
        <f>'[2]Mid Yr Annual'!T26</f>
        <v>79049</v>
      </c>
      <c r="C339" s="1641">
        <f>'[2]Mid Yr Annual'!R26</f>
        <v>62967</v>
      </c>
      <c r="D339" s="1661">
        <f>'[2]Mid Yr Annual'!S26</f>
        <v>16082</v>
      </c>
      <c r="E339" s="1603"/>
      <c r="F339" s="1632"/>
      <c r="G339" s="1632"/>
      <c r="H339" s="1632"/>
      <c r="I339" s="1632"/>
    </row>
    <row r="340" spans="1:9" ht="15">
      <c r="A340" s="1636">
        <v>1980</v>
      </c>
      <c r="B340" s="1641">
        <f>'[2]Mid Yr Annual'!T27</f>
        <v>95046</v>
      </c>
      <c r="C340" s="1641">
        <f>'[2]Mid Yr Annual'!R27</f>
        <v>76499</v>
      </c>
      <c r="D340" s="1661">
        <f>'[2]Mid Yr Annual'!S27</f>
        <v>18547</v>
      </c>
      <c r="E340" s="1603"/>
      <c r="F340" s="1632"/>
      <c r="G340" s="1632"/>
      <c r="H340" s="1632"/>
      <c r="I340" s="1632"/>
    </row>
    <row r="341" spans="1:9" ht="15">
      <c r="A341" s="1636">
        <v>1981</v>
      </c>
      <c r="B341" s="1641">
        <f>'[2]Mid Yr Annual'!T28</f>
        <v>104081</v>
      </c>
      <c r="C341" s="1641">
        <f>'[2]Mid Yr Annual'!R28</f>
        <v>80937</v>
      </c>
      <c r="D341" s="1661">
        <f>'[2]Mid Yr Annual'!S28</f>
        <v>23144</v>
      </c>
      <c r="E341" s="1603"/>
      <c r="F341" s="1632"/>
      <c r="G341" s="1632"/>
      <c r="H341" s="1632"/>
      <c r="I341" s="1632"/>
    </row>
    <row r="342" spans="1:9" ht="15">
      <c r="A342" s="1636">
        <v>1982</v>
      </c>
      <c r="B342" s="1641">
        <f>'[2]Mid Yr Annual'!T29</f>
        <v>113368</v>
      </c>
      <c r="C342" s="1641">
        <f>'[2]Mid Yr Annual'!R29</f>
        <v>85501</v>
      </c>
      <c r="D342" s="1661">
        <f>'[2]Mid Yr Annual'!S29</f>
        <v>27867</v>
      </c>
      <c r="E342" s="1603"/>
      <c r="F342" s="1632"/>
      <c r="G342" s="1632"/>
      <c r="H342" s="1632"/>
      <c r="I342" s="1632"/>
    </row>
    <row r="343" spans="1:9" ht="15">
      <c r="A343" s="1636">
        <v>1983</v>
      </c>
      <c r="B343" s="1641">
        <f>'[2]Mid Yr Annual'!T30</f>
        <v>123043</v>
      </c>
      <c r="C343" s="1641">
        <f>'[2]Mid Yr Annual'!R30</f>
        <v>90235</v>
      </c>
      <c r="D343" s="1661">
        <f>'[2]Mid Yr Annual'!S30</f>
        <v>32808</v>
      </c>
      <c r="E343" s="1603"/>
      <c r="F343" s="1632"/>
      <c r="G343" s="1632"/>
      <c r="H343" s="1632"/>
      <c r="I343" s="1632"/>
    </row>
    <row r="344" spans="1:9" ht="15">
      <c r="A344" s="1636">
        <v>1984</v>
      </c>
      <c r="B344" s="1641">
        <f>'[2]Mid Yr Annual'!T31</f>
        <v>133218</v>
      </c>
      <c r="C344" s="1641">
        <f>'[2]Mid Yr Annual'!R31</f>
        <v>95180</v>
      </c>
      <c r="D344" s="1661">
        <f>'[2]Mid Yr Annual'!S31</f>
        <v>38038</v>
      </c>
      <c r="E344" s="1603"/>
      <c r="F344" s="1632"/>
      <c r="G344" s="1632"/>
      <c r="H344" s="1632"/>
      <c r="I344" s="1632"/>
    </row>
    <row r="345" spans="1:9" ht="15">
      <c r="A345" s="1636">
        <v>1985</v>
      </c>
      <c r="B345" s="1641">
        <f>'[2]Mid Yr Annual'!T32</f>
        <v>143998</v>
      </c>
      <c r="C345" s="1641">
        <f>'[2]Mid Yr Annual'!R32</f>
        <v>100371</v>
      </c>
      <c r="D345" s="1661">
        <f>'[2]Mid Yr Annual'!S32</f>
        <v>43627</v>
      </c>
      <c r="E345" s="1603"/>
      <c r="F345" s="1632"/>
      <c r="G345" s="1632"/>
      <c r="H345" s="1632"/>
      <c r="I345" s="1632"/>
    </row>
    <row r="346" spans="1:9" ht="15">
      <c r="A346" s="1636">
        <v>1986</v>
      </c>
      <c r="B346" s="1641">
        <f>'[2]Mid Yr Annual'!T33</f>
        <v>158108</v>
      </c>
      <c r="C346" s="1641">
        <f>'[2]Mid Yr Annual'!R33</f>
        <v>111476</v>
      </c>
      <c r="D346" s="1661">
        <f>'[2]Mid Yr Annual'!S33</f>
        <v>46632</v>
      </c>
      <c r="E346" s="1603"/>
      <c r="F346" s="1632"/>
      <c r="G346" s="1632"/>
      <c r="H346" s="1632"/>
      <c r="I346" s="1632"/>
    </row>
    <row r="347" spans="1:9" ht="15">
      <c r="A347" s="1636">
        <v>1987</v>
      </c>
      <c r="B347" s="1641">
        <f>'[2]Mid Yr Annual'!T34</f>
        <v>172491</v>
      </c>
      <c r="C347" s="1641">
        <f>'[2]Mid Yr Annual'!R34</f>
        <v>122754</v>
      </c>
      <c r="D347" s="1661">
        <f>'[2]Mid Yr Annual'!S34</f>
        <v>49737</v>
      </c>
      <c r="E347" s="1603"/>
      <c r="F347" s="1632"/>
      <c r="G347" s="1632"/>
      <c r="H347" s="1632"/>
      <c r="I347" s="1632"/>
    </row>
    <row r="348" spans="1:9" ht="15">
      <c r="A348" s="1636">
        <v>1988</v>
      </c>
      <c r="B348" s="1641">
        <f>'[2]Mid Yr Annual'!T35</f>
        <v>187238</v>
      </c>
      <c r="C348" s="1641">
        <f>'[2]Mid Yr Annual'!R35</f>
        <v>134282</v>
      </c>
      <c r="D348" s="1661">
        <f>'[2]Mid Yr Annual'!S35</f>
        <v>52956</v>
      </c>
      <c r="E348" s="1603"/>
      <c r="F348" s="1632"/>
      <c r="G348" s="1632"/>
      <c r="H348" s="1632"/>
      <c r="I348" s="1632"/>
    </row>
    <row r="349" spans="1:9" ht="15">
      <c r="A349" s="1636">
        <v>1989</v>
      </c>
      <c r="B349" s="1641">
        <f>'[2]Mid Yr Annual'!T36</f>
        <v>202432</v>
      </c>
      <c r="C349" s="1641">
        <f>'[2]Mid Yr Annual'!R36</f>
        <v>146133</v>
      </c>
      <c r="D349" s="1661">
        <f>'[2]Mid Yr Annual'!S36</f>
        <v>56299</v>
      </c>
      <c r="E349" s="1603"/>
      <c r="F349" s="1632"/>
      <c r="G349" s="1632"/>
      <c r="H349" s="1632"/>
      <c r="I349" s="1632"/>
    </row>
    <row r="350" spans="1:9" ht="15">
      <c r="A350" s="1636">
        <v>1990</v>
      </c>
      <c r="B350" s="1641">
        <f>'[2]Mid Yr Annual'!T37</f>
        <v>218145</v>
      </c>
      <c r="C350" s="1641">
        <f>'[2]Mid Yr Annual'!R37</f>
        <v>158368</v>
      </c>
      <c r="D350" s="1661">
        <f>'[2]Mid Yr Annual'!S37</f>
        <v>59777</v>
      </c>
      <c r="E350" s="1603"/>
      <c r="F350" s="1632"/>
      <c r="G350" s="1632"/>
      <c r="H350" s="1632"/>
      <c r="I350" s="1632"/>
    </row>
    <row r="351" spans="1:9" ht="15">
      <c r="A351" s="1636">
        <v>1991</v>
      </c>
      <c r="B351" s="1641">
        <f>'[2]Mid Yr Annual'!T38</f>
        <v>234447</v>
      </c>
      <c r="C351" s="1641">
        <f>'[2]Mid Yr Annual'!R38</f>
        <v>171046</v>
      </c>
      <c r="D351" s="1661">
        <f>'[2]Mid Yr Annual'!S38</f>
        <v>63401</v>
      </c>
      <c r="E351" s="1603"/>
      <c r="F351" s="1632"/>
      <c r="G351" s="1632"/>
      <c r="H351" s="1632"/>
      <c r="I351" s="1632"/>
    </row>
    <row r="352" spans="1:9" ht="15">
      <c r="A352" s="1636">
        <v>1992</v>
      </c>
      <c r="B352" s="1641">
        <f>'[2]Mid Yr Annual'!T39</f>
        <v>251403</v>
      </c>
      <c r="C352" s="1641">
        <f>'[2]Mid Yr Annual'!R39</f>
        <v>184220</v>
      </c>
      <c r="D352" s="1661">
        <f>'[2]Mid Yr Annual'!S39</f>
        <v>67183</v>
      </c>
      <c r="E352" s="1603"/>
      <c r="F352" s="1632"/>
      <c r="G352" s="1632"/>
      <c r="H352" s="1632"/>
      <c r="I352" s="1632"/>
    </row>
    <row r="353" spans="1:9" ht="15">
      <c r="A353" s="1636">
        <v>1993</v>
      </c>
      <c r="B353" s="1641">
        <f>'[2]Mid Yr Annual'!T40</f>
        <v>269078</v>
      </c>
      <c r="C353" s="1641">
        <f>'[2]Mid Yr Annual'!R40</f>
        <v>197945</v>
      </c>
      <c r="D353" s="1661">
        <f>'[2]Mid Yr Annual'!S40</f>
        <v>71133</v>
      </c>
      <c r="E353" s="1603"/>
      <c r="F353" s="1632"/>
      <c r="G353" s="1632"/>
      <c r="H353" s="1632"/>
      <c r="I353" s="1632"/>
    </row>
    <row r="354" spans="1:9" ht="15">
      <c r="A354" s="1636">
        <v>1994</v>
      </c>
      <c r="B354" s="1641">
        <f>'[2]Mid Yr Annual'!T41</f>
        <v>287531</v>
      </c>
      <c r="C354" s="1641">
        <f>'[2]Mid Yr Annual'!R41</f>
        <v>212271</v>
      </c>
      <c r="D354" s="1661">
        <f>'[2]Mid Yr Annual'!S41</f>
        <v>75260</v>
      </c>
      <c r="E354" s="1603"/>
      <c r="F354" s="1632"/>
      <c r="G354" s="1632"/>
      <c r="H354" s="1632"/>
      <c r="I354" s="1632"/>
    </row>
    <row r="355" spans="1:9" ht="15">
      <c r="A355" s="1636">
        <v>1995</v>
      </c>
      <c r="B355" s="1641">
        <f>'[2]Mid Yr Annual'!T42</f>
        <v>306826</v>
      </c>
      <c r="C355" s="1641">
        <f>'[2]Mid Yr Annual'!R42</f>
        <v>227248</v>
      </c>
      <c r="D355" s="1661">
        <f>'[2]Mid Yr Annual'!S42</f>
        <v>79578</v>
      </c>
      <c r="E355" s="1603"/>
      <c r="F355" s="1632"/>
      <c r="G355" s="1632"/>
      <c r="H355" s="1632"/>
      <c r="I355" s="1632"/>
    </row>
    <row r="356" spans="1:9" ht="15">
      <c r="A356" s="1636">
        <v>1996</v>
      </c>
      <c r="B356" s="1641">
        <f>'[2]Mid Yr Annual'!T43</f>
        <v>317302</v>
      </c>
      <c r="C356" s="1641">
        <f>'[2]Mid Yr Annual'!R43</f>
        <v>234001</v>
      </c>
      <c r="D356" s="1661">
        <f>'[2]Mid Yr Annual'!S43</f>
        <v>83301</v>
      </c>
      <c r="E356" s="1603"/>
      <c r="F356" s="1632"/>
      <c r="G356" s="1632"/>
      <c r="H356" s="1632"/>
      <c r="I356" s="1632"/>
    </row>
    <row r="357" spans="1:9" ht="15">
      <c r="A357" s="1636">
        <v>1997</v>
      </c>
      <c r="B357" s="1641">
        <f>'[2]Mid Yr Annual'!T44</f>
        <v>328268</v>
      </c>
      <c r="C357" s="1641">
        <f>'[2]Mid Yr Annual'!R44</f>
        <v>241061</v>
      </c>
      <c r="D357" s="1661">
        <f>'[2]Mid Yr Annual'!S44</f>
        <v>87207</v>
      </c>
      <c r="E357" s="1603"/>
      <c r="F357" s="1632"/>
      <c r="G357" s="1632"/>
      <c r="H357" s="1632"/>
      <c r="I357" s="1632"/>
    </row>
    <row r="358" spans="1:9" ht="15">
      <c r="A358" s="1636">
        <v>1998</v>
      </c>
      <c r="B358" s="1641">
        <f>'[2]Mid Yr Annual'!T45</f>
        <v>339747</v>
      </c>
      <c r="C358" s="1641">
        <f>'[2]Mid Yr Annual'!R45</f>
        <v>248438</v>
      </c>
      <c r="D358" s="1661">
        <f>'[2]Mid Yr Annual'!S45</f>
        <v>91309</v>
      </c>
      <c r="E358" s="1603"/>
      <c r="F358" s="1632"/>
      <c r="G358" s="1632"/>
      <c r="H358" s="1632"/>
      <c r="I358" s="1632"/>
    </row>
    <row r="359" spans="1:9" ht="15">
      <c r="A359" s="1636">
        <v>1999</v>
      </c>
      <c r="B359" s="1641">
        <f>'[2]Mid Yr Annual'!T46</f>
        <v>351753</v>
      </c>
      <c r="C359" s="1641">
        <f>'[2]Mid Yr Annual'!R46</f>
        <v>256138</v>
      </c>
      <c r="D359" s="1661">
        <f>'[2]Mid Yr Annual'!S46</f>
        <v>95615</v>
      </c>
      <c r="E359" s="1603"/>
      <c r="F359" s="1632"/>
      <c r="G359" s="1632"/>
      <c r="H359" s="1632"/>
      <c r="I359" s="1632"/>
    </row>
    <row r="360" spans="1:9" ht="15">
      <c r="A360" s="1636">
        <v>2000</v>
      </c>
      <c r="B360" s="1641">
        <f>'[2]Mid Yr Annual'!T47</f>
        <v>364307</v>
      </c>
      <c r="C360" s="1641">
        <f>'[2]Mid Yr Annual'!R47</f>
        <v>264170</v>
      </c>
      <c r="D360" s="1661">
        <f>'[2]Mid Yr Annual'!S47</f>
        <v>100137</v>
      </c>
      <c r="E360" s="1603"/>
      <c r="F360" s="1632"/>
      <c r="G360" s="1632"/>
      <c r="H360" s="1632"/>
      <c r="I360" s="1632"/>
    </row>
    <row r="361" spans="1:9" ht="15">
      <c r="A361" s="1636">
        <v>2001</v>
      </c>
      <c r="B361" s="1642">
        <f>'[2]Mid Yr Annual'!T48</f>
        <v>377428</v>
      </c>
      <c r="C361" s="1642">
        <f>'[2]Mid Yr Annual'!R48</f>
        <v>272543</v>
      </c>
      <c r="D361" s="1643">
        <f>'[2]Mid Yr Annual'!S48</f>
        <v>104885</v>
      </c>
      <c r="E361" s="1603"/>
      <c r="F361" s="1632"/>
      <c r="G361" s="1632"/>
      <c r="H361" s="1632"/>
      <c r="I361" s="1632"/>
    </row>
    <row r="362" spans="1:9" ht="15">
      <c r="A362" s="1636">
        <v>2002</v>
      </c>
      <c r="B362" s="1642">
        <f>'[2]Mid Yr Annual'!T49</f>
        <v>390280</v>
      </c>
      <c r="C362" s="1642">
        <f>'[2]Mid Yr Annual'!R49</f>
        <v>278402</v>
      </c>
      <c r="D362" s="1643">
        <f>'[2]Mid Yr Annual'!S49</f>
        <v>111878</v>
      </c>
      <c r="E362" s="1603"/>
      <c r="F362" s="1632"/>
      <c r="G362" s="1632"/>
      <c r="H362" s="1632"/>
      <c r="I362" s="1632"/>
    </row>
    <row r="363" spans="1:9" ht="15">
      <c r="A363" s="1636">
        <v>2203</v>
      </c>
      <c r="B363" s="1642">
        <f>'[2]Mid Yr Annual'!T50</f>
        <v>403821</v>
      </c>
      <c r="C363" s="1642">
        <f>'[2]Mid Yr Annual'!R50</f>
        <v>284696</v>
      </c>
      <c r="D363" s="1643">
        <f>'[2]Mid Yr Annual'!S50</f>
        <v>119125</v>
      </c>
      <c r="E363" s="1603"/>
      <c r="F363" s="1632"/>
      <c r="G363" s="1632"/>
      <c r="H363" s="1632"/>
      <c r="I363" s="1632"/>
    </row>
    <row r="364" spans="1:9" ht="15">
      <c r="A364" s="1636">
        <v>2004</v>
      </c>
      <c r="B364" s="1642">
        <f>'[2]Mid Yr Annual'!T51</f>
        <v>418076</v>
      </c>
      <c r="C364" s="1642">
        <f>'[2]Mid Yr Annual'!R51</f>
        <v>291420</v>
      </c>
      <c r="D364" s="1643">
        <f>'[2]Mid Yr Annual'!S51</f>
        <v>126656</v>
      </c>
      <c r="E364" s="1603"/>
      <c r="F364" s="1632"/>
      <c r="G364" s="1632"/>
      <c r="H364" s="1632"/>
      <c r="I364" s="1632"/>
    </row>
    <row r="365" spans="1:9" ht="15">
      <c r="A365" s="1636">
        <v>2005</v>
      </c>
      <c r="B365" s="1642">
        <v>431794.91831221862</v>
      </c>
      <c r="C365" s="1642">
        <v>296288.43520437588</v>
      </c>
      <c r="D365" s="1643">
        <v>135506.48310784268</v>
      </c>
      <c r="E365" s="1603"/>
      <c r="F365" s="1632"/>
      <c r="G365" s="1632"/>
      <c r="H365" s="1632"/>
      <c r="I365" s="1632"/>
    </row>
    <row r="366" spans="1:9" ht="15">
      <c r="A366" s="1636">
        <v>2006</v>
      </c>
      <c r="B366" s="1644">
        <v>464287.53108885337</v>
      </c>
      <c r="C366" s="1642">
        <v>320538.88530855684</v>
      </c>
      <c r="D366" s="1643">
        <v>143748.64578029653</v>
      </c>
      <c r="E366" s="1603"/>
      <c r="F366" s="1632"/>
      <c r="G366" s="1632"/>
      <c r="H366" s="1632"/>
      <c r="I366" s="1632"/>
    </row>
    <row r="367" spans="1:9" ht="15">
      <c r="A367" s="1636">
        <v>2007</v>
      </c>
      <c r="B367" s="1644">
        <v>509838.66858792765</v>
      </c>
      <c r="C367" s="1642">
        <v>356245.56354313891</v>
      </c>
      <c r="D367" s="1643">
        <v>153593.10504478877</v>
      </c>
      <c r="E367" s="1603"/>
      <c r="F367" s="1632"/>
      <c r="G367" s="1632"/>
      <c r="H367" s="1632"/>
      <c r="I367" s="1632"/>
    </row>
    <row r="368" spans="1:9" ht="15">
      <c r="A368" s="1636">
        <v>2008</v>
      </c>
      <c r="B368" s="1644">
        <v>560312.64171274588</v>
      </c>
      <c r="C368" s="1642">
        <v>396297.99289940519</v>
      </c>
      <c r="D368" s="1643">
        <v>164014.64881334075</v>
      </c>
      <c r="E368" s="1603"/>
      <c r="F368" s="1632"/>
      <c r="G368" s="1632"/>
      <c r="H368" s="1632"/>
      <c r="I368" s="1632"/>
    </row>
    <row r="369" spans="1:9" ht="15">
      <c r="A369" s="1636">
        <v>2009</v>
      </c>
      <c r="B369" s="1644">
        <v>616289.00371930981</v>
      </c>
      <c r="C369" s="1642">
        <v>441246.99580547475</v>
      </c>
      <c r="D369" s="1643">
        <v>175042.00791383503</v>
      </c>
      <c r="E369" s="1603"/>
      <c r="F369" s="1632"/>
      <c r="G369" s="1632"/>
      <c r="H369" s="1632"/>
      <c r="I369" s="1632"/>
    </row>
    <row r="370" spans="1:9" ht="15">
      <c r="A370" s="1636">
        <v>2010</v>
      </c>
      <c r="B370" s="1666">
        <v>678411.944059</v>
      </c>
      <c r="C370" s="1667">
        <v>491711.96520699997</v>
      </c>
      <c r="D370" s="1668">
        <v>186699.978852</v>
      </c>
      <c r="E370" s="1603"/>
      <c r="F370" s="1632"/>
      <c r="G370" s="1632"/>
      <c r="H370" s="1632"/>
      <c r="I370" s="1632"/>
    </row>
    <row r="371" spans="1:9" ht="15">
      <c r="A371" s="1669"/>
      <c r="B371" s="1647" t="s">
        <v>671</v>
      </c>
      <c r="C371" s="1647"/>
      <c r="D371" s="1647"/>
      <c r="E371" s="1603"/>
      <c r="F371" s="1632"/>
      <c r="G371" s="1632"/>
      <c r="H371" s="1632"/>
      <c r="I371" s="1632"/>
    </row>
    <row r="372" spans="1:9" ht="15">
      <c r="A372" s="1636"/>
      <c r="B372" s="1671">
        <v>6828</v>
      </c>
      <c r="C372" s="1671">
        <v>6701</v>
      </c>
      <c r="D372" s="1671">
        <v>7187</v>
      </c>
      <c r="E372" s="1603"/>
      <c r="F372" s="1632"/>
      <c r="G372" s="1632"/>
      <c r="H372" s="1632"/>
      <c r="I372" s="1632"/>
    </row>
    <row r="373" spans="1:9">
      <c r="A373" s="463" t="s">
        <v>395</v>
      </c>
      <c r="D373" s="1603"/>
      <c r="F373" s="1632"/>
      <c r="G373" s="1632"/>
      <c r="H373" s="1632"/>
      <c r="I373" s="1632"/>
    </row>
    <row r="374" spans="1:9">
      <c r="A374" s="1602" t="s">
        <v>1032</v>
      </c>
      <c r="D374" s="1603"/>
      <c r="F374" s="1632"/>
      <c r="G374" s="1632"/>
      <c r="H374" s="1632"/>
      <c r="I374" s="1632"/>
    </row>
    <row r="375" spans="1:9">
      <c r="A375" s="1651"/>
      <c r="F375" s="1632"/>
      <c r="G375" s="1632"/>
      <c r="H375" s="1632"/>
      <c r="I375" s="1632"/>
    </row>
    <row r="376" spans="1:9">
      <c r="A376" s="1603"/>
      <c r="F376" s="1632"/>
      <c r="G376" s="1632"/>
      <c r="H376" s="1632"/>
      <c r="I376" s="1632"/>
    </row>
    <row r="377" spans="1:9" s="1630" customFormat="1" ht="15">
      <c r="A377" s="1629" t="s">
        <v>1039</v>
      </c>
      <c r="B377" s="1585"/>
      <c r="C377" s="1585"/>
      <c r="E377" s="1585"/>
      <c r="F377" s="1631"/>
      <c r="G377" s="1631"/>
      <c r="H377" s="1631"/>
      <c r="I377" s="1631"/>
    </row>
    <row r="378" spans="1:9">
      <c r="A378" s="1652" t="s">
        <v>1029</v>
      </c>
      <c r="D378" s="1603"/>
      <c r="F378" s="1632"/>
      <c r="G378" s="1632"/>
      <c r="H378" s="1632"/>
      <c r="I378" s="1632"/>
    </row>
    <row r="379" spans="1:9" ht="15">
      <c r="A379" s="1636" t="s">
        <v>69</v>
      </c>
      <c r="B379" s="1636" t="s">
        <v>67</v>
      </c>
      <c r="C379" s="1636" t="s">
        <v>1040</v>
      </c>
      <c r="D379" s="1636" t="s">
        <v>1041</v>
      </c>
      <c r="E379" s="1603"/>
      <c r="F379" s="1632"/>
      <c r="G379" s="1632"/>
      <c r="H379" s="1632"/>
      <c r="I379" s="1632"/>
    </row>
    <row r="380" spans="1:9" ht="15">
      <c r="A380" s="1636">
        <v>1968</v>
      </c>
      <c r="B380" s="1672">
        <f>'[2]Mid Yr Annual'!AC15</f>
        <v>44552</v>
      </c>
      <c r="C380" s="1673">
        <f t="shared" ref="C380:C422" si="3">(B276/B380)*100</f>
        <v>78.02118872328964</v>
      </c>
      <c r="D380" s="1674">
        <f t="shared" ref="D380:D422" si="4">(B328/B380)*100</f>
        <v>21.97881127671036</v>
      </c>
      <c r="E380" s="1603"/>
      <c r="F380" s="1632"/>
      <c r="G380" s="1632"/>
      <c r="H380" s="1632"/>
      <c r="I380" s="1632"/>
    </row>
    <row r="381" spans="1:9" ht="15">
      <c r="A381" s="1636">
        <v>1969</v>
      </c>
      <c r="B381" s="1675">
        <f>'[2]Mid Yr Annual'!AC16</f>
        <v>54415</v>
      </c>
      <c r="C381" s="1676">
        <f t="shared" si="3"/>
        <v>80.266470642286137</v>
      </c>
      <c r="D381" s="1677">
        <f t="shared" si="4"/>
        <v>19.733529357713866</v>
      </c>
      <c r="E381" s="1603"/>
      <c r="F381" s="1632"/>
      <c r="G381" s="1632"/>
      <c r="H381" s="1632"/>
      <c r="I381" s="1632"/>
    </row>
    <row r="382" spans="1:9" ht="15">
      <c r="A382" s="1636">
        <v>1970</v>
      </c>
      <c r="B382" s="1675">
        <f>'[2]Mid Yr Annual'!AC17</f>
        <v>66713</v>
      </c>
      <c r="C382" s="1676">
        <f t="shared" si="3"/>
        <v>81.520843014105196</v>
      </c>
      <c r="D382" s="1677">
        <f t="shared" si="4"/>
        <v>18.479156985894804</v>
      </c>
      <c r="E382" s="1603"/>
      <c r="F382" s="1632"/>
      <c r="G382" s="1632"/>
      <c r="H382" s="1632"/>
      <c r="I382" s="1632"/>
    </row>
    <row r="383" spans="1:9" ht="15">
      <c r="A383" s="1636">
        <v>1971</v>
      </c>
      <c r="B383" s="1675">
        <f>'[2]Mid Yr Annual'!AC18</f>
        <v>82111</v>
      </c>
      <c r="C383" s="1676">
        <f t="shared" si="3"/>
        <v>82.367770457064211</v>
      </c>
      <c r="D383" s="1677">
        <f t="shared" si="4"/>
        <v>17.632229542935782</v>
      </c>
      <c r="E383" s="1603"/>
      <c r="F383" s="1632"/>
      <c r="G383" s="1632"/>
      <c r="H383" s="1632"/>
      <c r="I383" s="1632"/>
    </row>
    <row r="384" spans="1:9" ht="15">
      <c r="A384" s="1636">
        <v>1972</v>
      </c>
      <c r="B384" s="1675">
        <f>'[2]Mid Yr Annual'!AC19</f>
        <v>101474</v>
      </c>
      <c r="C384" s="1676">
        <f t="shared" si="3"/>
        <v>83.008455367877488</v>
      </c>
      <c r="D384" s="1677">
        <f t="shared" si="4"/>
        <v>16.991544632122512</v>
      </c>
      <c r="E384" s="1603"/>
      <c r="F384" s="1632"/>
      <c r="G384" s="1632"/>
      <c r="H384" s="1632"/>
      <c r="I384" s="1632"/>
    </row>
    <row r="385" spans="1:9" ht="15">
      <c r="A385" s="1636">
        <v>1973</v>
      </c>
      <c r="B385" s="1675">
        <f>'[2]Mid Yr Annual'!AC20</f>
        <v>125933</v>
      </c>
      <c r="C385" s="1676">
        <f t="shared" si="3"/>
        <v>83.535689612730579</v>
      </c>
      <c r="D385" s="1677">
        <f t="shared" si="4"/>
        <v>16.464310387269421</v>
      </c>
      <c r="E385" s="1603"/>
      <c r="F385" s="1632"/>
      <c r="G385" s="1632"/>
      <c r="H385" s="1632"/>
      <c r="I385" s="1632"/>
    </row>
    <row r="386" spans="1:9" ht="15">
      <c r="A386" s="1636">
        <v>1974</v>
      </c>
      <c r="B386" s="1675">
        <f>'[2]Mid Yr Annual'!AC21</f>
        <v>156971</v>
      </c>
      <c r="C386" s="1676">
        <f t="shared" si="3"/>
        <v>83.989399315797186</v>
      </c>
      <c r="D386" s="1677">
        <f t="shared" si="4"/>
        <v>16.010600684202814</v>
      </c>
      <c r="E386" s="1603"/>
      <c r="F386" s="1632"/>
      <c r="G386" s="1632"/>
      <c r="H386" s="1632"/>
      <c r="I386" s="1632"/>
    </row>
    <row r="387" spans="1:9" ht="15">
      <c r="A387" s="1636">
        <v>1975</v>
      </c>
      <c r="B387" s="1675">
        <f>'[2]Mid Yr Annual'!AC22</f>
        <v>196539</v>
      </c>
      <c r="C387" s="1676">
        <f t="shared" si="3"/>
        <v>84.395972300662976</v>
      </c>
      <c r="D387" s="1677">
        <f t="shared" si="4"/>
        <v>15.604027699337028</v>
      </c>
      <c r="E387" s="1603"/>
      <c r="F387" s="1632"/>
      <c r="G387" s="1632"/>
      <c r="H387" s="1632"/>
      <c r="I387" s="1632"/>
    </row>
    <row r="388" spans="1:9" ht="15">
      <c r="A388" s="1636">
        <v>1976</v>
      </c>
      <c r="B388" s="1675">
        <f>'[2]Mid Yr Annual'!AC23</f>
        <v>228445</v>
      </c>
      <c r="C388" s="1676">
        <f t="shared" si="3"/>
        <v>81.874849526144146</v>
      </c>
      <c r="D388" s="1677">
        <f t="shared" si="4"/>
        <v>18.125150473855854</v>
      </c>
      <c r="E388" s="1603"/>
      <c r="F388" s="1632"/>
      <c r="G388" s="1632"/>
      <c r="H388" s="1632"/>
      <c r="I388" s="1632"/>
    </row>
    <row r="389" spans="1:9" ht="15">
      <c r="A389" s="1636">
        <v>1977</v>
      </c>
      <c r="B389" s="1675">
        <f>'[2]Mid Yr Annual'!AC24</f>
        <v>265758</v>
      </c>
      <c r="C389" s="1676">
        <f t="shared" si="3"/>
        <v>80.177830958992772</v>
      </c>
      <c r="D389" s="1677">
        <f t="shared" si="4"/>
        <v>19.822169041007232</v>
      </c>
      <c r="E389" s="1603"/>
    </row>
    <row r="390" spans="1:9" ht="15">
      <c r="A390" s="1636">
        <v>1978</v>
      </c>
      <c r="B390" s="1675">
        <f>'[2]Mid Yr Annual'!AC25</f>
        <v>309422</v>
      </c>
      <c r="C390" s="1676">
        <f t="shared" si="3"/>
        <v>78.969821150403007</v>
      </c>
      <c r="D390" s="1677">
        <f t="shared" si="4"/>
        <v>21.030178849596989</v>
      </c>
      <c r="E390" s="1603"/>
    </row>
    <row r="391" spans="1:9" ht="15">
      <c r="A391" s="1636">
        <v>1979</v>
      </c>
      <c r="B391" s="1675">
        <f>'[2]Mid Yr Annual'!AC26</f>
        <v>360549</v>
      </c>
      <c r="C391" s="1676">
        <f t="shared" si="3"/>
        <v>78.075379490721105</v>
      </c>
      <c r="D391" s="1677">
        <f t="shared" si="4"/>
        <v>21.924620509278906</v>
      </c>
      <c r="E391" s="1603"/>
    </row>
    <row r="392" spans="1:9" ht="15">
      <c r="A392" s="1636">
        <v>1980</v>
      </c>
      <c r="B392" s="1675">
        <f>'[2]Mid Yr Annual'!AC27</f>
        <v>420455</v>
      </c>
      <c r="C392" s="1676">
        <f t="shared" si="3"/>
        <v>77.394489303254815</v>
      </c>
      <c r="D392" s="1677">
        <f t="shared" si="4"/>
        <v>22.605510696745192</v>
      </c>
      <c r="E392" s="1603"/>
    </row>
    <row r="393" spans="1:9" ht="15">
      <c r="A393" s="1636">
        <v>1981</v>
      </c>
      <c r="B393" s="1675">
        <f>'[2]Mid Yr Annual'!AC28</f>
        <v>443552</v>
      </c>
      <c r="C393" s="1676">
        <f t="shared" si="3"/>
        <v>76.534656590433599</v>
      </c>
      <c r="D393" s="1677">
        <f t="shared" si="4"/>
        <v>23.465343409566408</v>
      </c>
      <c r="E393" s="1603"/>
    </row>
    <row r="394" spans="1:9" ht="15">
      <c r="A394" s="1636">
        <v>1982</v>
      </c>
      <c r="B394" s="1675">
        <f>'[2]Mid Yr Annual'!AC29</f>
        <v>468279</v>
      </c>
      <c r="C394" s="1676">
        <f t="shared" si="3"/>
        <v>75.79050096203332</v>
      </c>
      <c r="D394" s="1677">
        <f t="shared" si="4"/>
        <v>24.209499037966683</v>
      </c>
      <c r="E394" s="1603"/>
    </row>
    <row r="395" spans="1:9" ht="15">
      <c r="A395" s="1636">
        <v>1983</v>
      </c>
      <c r="B395" s="1675">
        <f>'[2]Mid Yr Annual'!AC30</f>
        <v>494772</v>
      </c>
      <c r="C395" s="1676">
        <f t="shared" si="3"/>
        <v>75.131373642809223</v>
      </c>
      <c r="D395" s="1677">
        <f t="shared" si="4"/>
        <v>24.868626357190788</v>
      </c>
      <c r="E395" s="1603"/>
    </row>
    <row r="396" spans="1:9" ht="15">
      <c r="A396" s="1636">
        <v>1984</v>
      </c>
      <c r="B396" s="1675">
        <f>'[2]Mid Yr Annual'!AC31</f>
        <v>523181</v>
      </c>
      <c r="C396" s="1676">
        <f t="shared" si="3"/>
        <v>74.536919345312612</v>
      </c>
      <c r="D396" s="1677">
        <f t="shared" si="4"/>
        <v>25.463080654687381</v>
      </c>
      <c r="E396" s="1603"/>
    </row>
    <row r="397" spans="1:9" ht="15">
      <c r="A397" s="1636">
        <v>1985</v>
      </c>
      <c r="B397" s="1675">
        <f>'[2]Mid Yr Annual'!AC32</f>
        <v>553668</v>
      </c>
      <c r="C397" s="1676">
        <f t="shared" si="3"/>
        <v>73.991995202901379</v>
      </c>
      <c r="D397" s="1677">
        <f t="shared" si="4"/>
        <v>26.008004797098621</v>
      </c>
      <c r="E397" s="1603"/>
    </row>
    <row r="398" spans="1:9" ht="15">
      <c r="A398" s="1636">
        <v>1986</v>
      </c>
      <c r="B398" s="1675">
        <f>'[2]Mid Yr Annual'!AC33</f>
        <v>582495</v>
      </c>
      <c r="C398" s="1676">
        <f t="shared" si="3"/>
        <v>72.856762718993295</v>
      </c>
      <c r="D398" s="1677">
        <f t="shared" si="4"/>
        <v>27.143237281006705</v>
      </c>
      <c r="E398" s="1603"/>
    </row>
    <row r="399" spans="1:9" ht="15">
      <c r="A399" s="1636">
        <v>1987</v>
      </c>
      <c r="B399" s="1675">
        <f>'[2]Mid Yr Annual'!AC34</f>
        <v>612831</v>
      </c>
      <c r="C399" s="1676">
        <f t="shared" si="3"/>
        <v>71.853414726082718</v>
      </c>
      <c r="D399" s="1677">
        <f t="shared" si="4"/>
        <v>28.146585273917278</v>
      </c>
      <c r="E399" s="1603"/>
    </row>
    <row r="400" spans="1:9" ht="15">
      <c r="A400" s="1636">
        <v>1988</v>
      </c>
      <c r="B400" s="1675">
        <f>'[2]Mid Yr Annual'!AC35</f>
        <v>644754</v>
      </c>
      <c r="C400" s="1676">
        <f t="shared" si="3"/>
        <v>70.959776907161483</v>
      </c>
      <c r="D400" s="1677">
        <f t="shared" si="4"/>
        <v>29.040223092838506</v>
      </c>
      <c r="E400" s="1603"/>
    </row>
    <row r="401" spans="1:5" ht="15">
      <c r="A401" s="1636">
        <v>1989</v>
      </c>
      <c r="B401" s="1675">
        <f>'[2]Mid Yr Annual'!AC36</f>
        <v>678348</v>
      </c>
      <c r="C401" s="1676">
        <f t="shared" si="3"/>
        <v>70.158089947932339</v>
      </c>
      <c r="D401" s="1677">
        <f t="shared" si="4"/>
        <v>29.841910052067671</v>
      </c>
      <c r="E401" s="1603"/>
    </row>
    <row r="402" spans="1:5" ht="15">
      <c r="A402" s="1636">
        <v>1990</v>
      </c>
      <c r="B402" s="1675">
        <f>'[2]Mid Yr Annual'!AC37</f>
        <v>713702</v>
      </c>
      <c r="C402" s="1676">
        <f t="shared" si="3"/>
        <v>69.434722054863229</v>
      </c>
      <c r="D402" s="1677">
        <f t="shared" si="4"/>
        <v>30.565277945136764</v>
      </c>
      <c r="E402" s="1603"/>
    </row>
    <row r="403" spans="1:5" ht="15">
      <c r="A403" s="1636">
        <v>1991</v>
      </c>
      <c r="B403" s="1675">
        <f>'[2]Mid Yr Annual'!AC38</f>
        <v>750908</v>
      </c>
      <c r="C403" s="1676">
        <f t="shared" si="3"/>
        <v>68.778199193509721</v>
      </c>
      <c r="D403" s="1677">
        <f t="shared" si="4"/>
        <v>31.221800806490275</v>
      </c>
      <c r="E403" s="1603"/>
    </row>
    <row r="404" spans="1:5" ht="15">
      <c r="A404" s="1636">
        <v>1992</v>
      </c>
      <c r="B404" s="1675">
        <f>'[2]Mid Yr Annual'!AC39</f>
        <v>790062</v>
      </c>
      <c r="C404" s="1676">
        <f t="shared" si="3"/>
        <v>68.179332761226334</v>
      </c>
      <c r="D404" s="1677">
        <f t="shared" si="4"/>
        <v>31.820667238773666</v>
      </c>
      <c r="E404" s="1603"/>
    </row>
    <row r="405" spans="1:5" ht="15">
      <c r="A405" s="1636">
        <v>1993</v>
      </c>
      <c r="B405" s="1675">
        <f>'[2]Mid Yr Annual'!AC40</f>
        <v>831268</v>
      </c>
      <c r="C405" s="1676">
        <f t="shared" si="3"/>
        <v>67.630415221083936</v>
      </c>
      <c r="D405" s="1677">
        <f t="shared" si="4"/>
        <v>32.369584778916064</v>
      </c>
      <c r="E405" s="1603"/>
    </row>
    <row r="406" spans="1:5" ht="15">
      <c r="A406" s="1636">
        <v>1994</v>
      </c>
      <c r="B406" s="1675">
        <f>'[2]Mid Yr Annual'!AC41</f>
        <v>874633</v>
      </c>
      <c r="C406" s="1676">
        <f t="shared" si="3"/>
        <v>67.12552579196074</v>
      </c>
      <c r="D406" s="1677">
        <f t="shared" si="4"/>
        <v>32.874474208039253</v>
      </c>
      <c r="E406" s="1603"/>
    </row>
    <row r="407" spans="1:5" ht="15">
      <c r="A407" s="1636">
        <v>1995</v>
      </c>
      <c r="B407" s="1675">
        <f>'[2]Mid Yr Annual'!AC42</f>
        <v>920271</v>
      </c>
      <c r="C407" s="1676">
        <f t="shared" si="3"/>
        <v>66.659168875255233</v>
      </c>
      <c r="D407" s="1677">
        <f t="shared" si="4"/>
        <v>33.340831124744774</v>
      </c>
      <c r="E407" s="1603"/>
    </row>
    <row r="408" spans="1:5" ht="15">
      <c r="A408" s="1636">
        <v>1996</v>
      </c>
      <c r="B408" s="1675">
        <f>'[2]Mid Yr Annual'!AC43</f>
        <v>955796</v>
      </c>
      <c r="C408" s="1676">
        <f t="shared" si="3"/>
        <v>66.80233020435324</v>
      </c>
      <c r="D408" s="1677">
        <f t="shared" si="4"/>
        <v>33.197669795646775</v>
      </c>
      <c r="E408" s="1603"/>
    </row>
    <row r="409" spans="1:5" ht="15">
      <c r="A409" s="1636">
        <v>1997</v>
      </c>
      <c r="B409" s="1675">
        <f>'[2]Mid Yr Annual'!AC44</f>
        <v>992743</v>
      </c>
      <c r="C409" s="1676">
        <f t="shared" si="3"/>
        <v>66.933234482640529</v>
      </c>
      <c r="D409" s="1677">
        <f t="shared" si="4"/>
        <v>33.066765517359478</v>
      </c>
      <c r="E409" s="1603"/>
    </row>
    <row r="410" spans="1:5" ht="15">
      <c r="A410" s="1636">
        <v>1998</v>
      </c>
      <c r="B410" s="1675">
        <f>'[2]Mid Yr Annual'!AC45</f>
        <v>1031171</v>
      </c>
      <c r="C410" s="1676">
        <f t="shared" si="3"/>
        <v>67.05231237108103</v>
      </c>
      <c r="D410" s="1677">
        <f t="shared" si="4"/>
        <v>32.947687628918963</v>
      </c>
      <c r="E410" s="1603"/>
    </row>
    <row r="411" spans="1:5" ht="15">
      <c r="A411" s="1636">
        <v>1999</v>
      </c>
      <c r="B411" s="1675">
        <f>'[2]Mid Yr Annual'!AC46</f>
        <v>1071141</v>
      </c>
      <c r="C411" s="1676">
        <f t="shared" si="3"/>
        <v>67.160905987166956</v>
      </c>
      <c r="D411" s="1677">
        <f t="shared" si="4"/>
        <v>32.839094012833044</v>
      </c>
      <c r="E411" s="1603"/>
    </row>
    <row r="412" spans="1:5" ht="15">
      <c r="A412" s="1636">
        <v>2000</v>
      </c>
      <c r="B412" s="1675">
        <f>'[2]Mid Yr Annual'!AC47</f>
        <v>1112716</v>
      </c>
      <c r="C412" s="1676">
        <f t="shared" si="3"/>
        <v>67.259660146883832</v>
      </c>
      <c r="D412" s="1677">
        <f t="shared" si="4"/>
        <v>32.740339853116154</v>
      </c>
      <c r="E412" s="1603"/>
    </row>
    <row r="413" spans="1:5" ht="15">
      <c r="A413" s="1636">
        <v>2001</v>
      </c>
      <c r="B413" s="1675">
        <f>'[2]Mid Yr Annual'!AC48</f>
        <v>1155963</v>
      </c>
      <c r="C413" s="1676">
        <f t="shared" si="3"/>
        <v>67.349473988354305</v>
      </c>
      <c r="D413" s="1677">
        <f t="shared" si="4"/>
        <v>32.650526011645702</v>
      </c>
      <c r="E413" s="1603"/>
    </row>
    <row r="414" spans="1:5" ht="15">
      <c r="A414" s="1636">
        <v>2002</v>
      </c>
      <c r="B414" s="1675">
        <f>'[2]Mid Yr Annual'!AC49</f>
        <v>1206685</v>
      </c>
      <c r="C414" s="1676">
        <f t="shared" si="3"/>
        <v>67.656844992686572</v>
      </c>
      <c r="D414" s="1677">
        <f t="shared" si="4"/>
        <v>32.34315500731342</v>
      </c>
      <c r="E414" s="1603"/>
    </row>
    <row r="415" spans="1:5" ht="15">
      <c r="A415" s="1636">
        <v>2203</v>
      </c>
      <c r="B415" s="1675">
        <f>'[2]Mid Yr Annual'!AC50</f>
        <v>1259720</v>
      </c>
      <c r="C415" s="1676">
        <f t="shared" si="3"/>
        <v>67.943590639189665</v>
      </c>
      <c r="D415" s="1677">
        <f t="shared" si="4"/>
        <v>32.056409360810342</v>
      </c>
      <c r="E415" s="1603"/>
    </row>
    <row r="416" spans="1:5" ht="15">
      <c r="A416" s="1636">
        <v>2004</v>
      </c>
      <c r="B416" s="1675">
        <f>'[2]Mid Yr Annual'!AC51</f>
        <v>1315179</v>
      </c>
      <c r="C416" s="1676">
        <f t="shared" si="3"/>
        <v>68.211475396124783</v>
      </c>
      <c r="D416" s="1677">
        <f t="shared" si="4"/>
        <v>31.788524603875214</v>
      </c>
      <c r="E416" s="1603"/>
    </row>
    <row r="417" spans="1:9" ht="15">
      <c r="A417" s="1636">
        <v>2005</v>
      </c>
      <c r="B417" s="1678">
        <v>1374169</v>
      </c>
      <c r="C417" s="1679">
        <f t="shared" si="3"/>
        <v>68.577742743998826</v>
      </c>
      <c r="D417" s="1657">
        <f t="shared" si="4"/>
        <v>31.422257256001163</v>
      </c>
      <c r="E417" s="1603"/>
    </row>
    <row r="418" spans="1:9" ht="15">
      <c r="A418" s="1636">
        <v>2006</v>
      </c>
      <c r="B418" s="1680">
        <v>1461479</v>
      </c>
      <c r="C418" s="1676">
        <f t="shared" si="3"/>
        <v>68.23162626664265</v>
      </c>
      <c r="D418" s="1677">
        <f t="shared" si="4"/>
        <v>31.768334070407672</v>
      </c>
      <c r="E418" s="1603"/>
    </row>
    <row r="419" spans="1:9" ht="15">
      <c r="A419" s="1636">
        <v>2007</v>
      </c>
      <c r="B419" s="1680">
        <v>1574280</v>
      </c>
      <c r="C419" s="1676">
        <f t="shared" si="3"/>
        <v>67.614559805951799</v>
      </c>
      <c r="D419" s="1677">
        <f t="shared" si="4"/>
        <v>32.385513923058646</v>
      </c>
      <c r="E419" s="1603"/>
    </row>
    <row r="420" spans="1:9" ht="15">
      <c r="A420" s="1636">
        <v>2008</v>
      </c>
      <c r="B420" s="1680">
        <v>1695788</v>
      </c>
      <c r="C420" s="1676">
        <f t="shared" si="3"/>
        <v>66.958566229712304</v>
      </c>
      <c r="D420" s="1677">
        <f t="shared" si="4"/>
        <v>33.041432166800675</v>
      </c>
      <c r="E420" s="1603"/>
    </row>
    <row r="421" spans="1:9" ht="15">
      <c r="A421" s="1636">
        <v>2009</v>
      </c>
      <c r="B421" s="1680">
        <v>1826673</v>
      </c>
      <c r="C421" s="1676">
        <f t="shared" si="3"/>
        <v>66.261703782182352</v>
      </c>
      <c r="D421" s="1677">
        <f t="shared" si="4"/>
        <v>33.738332132752269</v>
      </c>
      <c r="E421" s="1603"/>
    </row>
    <row r="422" spans="1:9" ht="15">
      <c r="A422" s="1636">
        <v>2010</v>
      </c>
      <c r="B422" s="1681">
        <v>1967658.9440589999</v>
      </c>
      <c r="C422" s="1682">
        <f t="shared" si="3"/>
        <v>65.521873284628654</v>
      </c>
      <c r="D422" s="1683">
        <f t="shared" si="4"/>
        <v>34.47812671537136</v>
      </c>
      <c r="E422" s="1603"/>
    </row>
    <row r="423" spans="1:9" ht="15">
      <c r="A423" s="1669"/>
      <c r="B423" s="1647" t="s">
        <v>671</v>
      </c>
      <c r="C423" s="1647"/>
      <c r="D423" s="1647"/>
      <c r="E423" s="1603"/>
    </row>
    <row r="424" spans="1:9" ht="15">
      <c r="A424" s="1636"/>
      <c r="B424" s="1671">
        <v>4317</v>
      </c>
      <c r="C424" s="1671" t="s">
        <v>1</v>
      </c>
      <c r="D424" s="1671" t="s">
        <v>1</v>
      </c>
      <c r="E424" s="1603"/>
    </row>
    <row r="425" spans="1:9">
      <c r="A425" s="463" t="s">
        <v>395</v>
      </c>
      <c r="D425" s="1603"/>
      <c r="F425" s="1632"/>
      <c r="G425" s="1632"/>
      <c r="H425" s="1632"/>
      <c r="I425" s="1632"/>
    </row>
    <row r="426" spans="1:9">
      <c r="A426" s="1602" t="s">
        <v>1032</v>
      </c>
      <c r="D426" s="1603"/>
      <c r="F426" s="1632"/>
      <c r="G426" s="1632"/>
      <c r="H426" s="1632"/>
      <c r="I426" s="1632"/>
    </row>
    <row r="427" spans="1:9">
      <c r="A427" s="1651"/>
      <c r="F427" s="1632"/>
      <c r="G427" s="1632"/>
      <c r="H427" s="1632"/>
      <c r="I427" s="1632"/>
    </row>
    <row r="428" spans="1:9">
      <c r="A428" s="1603"/>
    </row>
    <row r="429" spans="1:9" s="1630" customFormat="1" ht="15">
      <c r="A429" s="1629" t="s">
        <v>1042</v>
      </c>
      <c r="B429" s="1585"/>
      <c r="C429" s="1585"/>
      <c r="E429" s="1585"/>
    </row>
    <row r="430" spans="1:9">
      <c r="A430" s="1652" t="s">
        <v>470</v>
      </c>
      <c r="D430" s="1603"/>
    </row>
    <row r="431" spans="1:9" ht="15">
      <c r="A431" s="1633" t="s">
        <v>69</v>
      </c>
      <c r="B431" s="1635" t="s">
        <v>67</v>
      </c>
      <c r="C431" s="1635" t="s">
        <v>873</v>
      </c>
      <c r="D431" s="1635" t="s">
        <v>874</v>
      </c>
      <c r="E431" s="1603"/>
    </row>
    <row r="432" spans="1:9" ht="15">
      <c r="A432" s="1636" t="s">
        <v>1043</v>
      </c>
      <c r="B432" s="1684">
        <f t="shared" ref="B432:D447" si="5">((B37/B36)-1)*100</f>
        <v>21.011653606590318</v>
      </c>
      <c r="C432" s="1684">
        <f t="shared" si="5"/>
        <v>21.729758857604754</v>
      </c>
      <c r="D432" s="1685">
        <f t="shared" si="5"/>
        <v>18.905570920584758</v>
      </c>
      <c r="E432" s="1603"/>
    </row>
    <row r="433" spans="1:5" ht="15">
      <c r="A433" s="1636" t="s">
        <v>1044</v>
      </c>
      <c r="B433" s="1684">
        <f t="shared" si="5"/>
        <v>17.363330704412427</v>
      </c>
      <c r="C433" s="1684">
        <f t="shared" si="5"/>
        <v>17.850818946436476</v>
      </c>
      <c r="D433" s="1686">
        <f t="shared" si="5"/>
        <v>15.899651104834689</v>
      </c>
      <c r="E433" s="1603"/>
    </row>
    <row r="434" spans="1:5" ht="15">
      <c r="A434" s="1636" t="s">
        <v>1045</v>
      </c>
      <c r="B434" s="1684">
        <f t="shared" si="5"/>
        <v>7.6961165735304427</v>
      </c>
      <c r="C434" s="1684">
        <f t="shared" si="5"/>
        <v>7.8035496290731476</v>
      </c>
      <c r="D434" s="1686">
        <f t="shared" si="5"/>
        <v>7.368119266055051</v>
      </c>
      <c r="E434" s="1603"/>
    </row>
    <row r="435" spans="1:5" ht="15">
      <c r="A435" s="1636" t="s">
        <v>1046</v>
      </c>
      <c r="B435" s="1684">
        <f t="shared" si="5"/>
        <v>7.760262725779965</v>
      </c>
      <c r="C435" s="1684">
        <f t="shared" si="5"/>
        <v>7.8266550522648082</v>
      </c>
      <c r="D435" s="1686">
        <f t="shared" si="5"/>
        <v>7.5567423230974651</v>
      </c>
      <c r="E435" s="1603"/>
    </row>
    <row r="436" spans="1:5" ht="15">
      <c r="A436" s="1636" t="s">
        <v>1047</v>
      </c>
      <c r="B436" s="1684">
        <f t="shared" si="5"/>
        <v>7.8292140310242786</v>
      </c>
      <c r="C436" s="1684">
        <f t="shared" si="5"/>
        <v>7.8482853334410407</v>
      </c>
      <c r="D436" s="1686">
        <f t="shared" si="5"/>
        <v>7.7706057596822253</v>
      </c>
      <c r="E436" s="1603"/>
    </row>
    <row r="437" spans="1:5" ht="15">
      <c r="A437" s="1636" t="s">
        <v>1048</v>
      </c>
      <c r="B437" s="1684">
        <f t="shared" si="5"/>
        <v>7.905149511050813</v>
      </c>
      <c r="C437" s="1684">
        <f t="shared" si="5"/>
        <v>7.868913857677895</v>
      </c>
      <c r="D437" s="1686">
        <f t="shared" si="5"/>
        <v>8.0165860400829292</v>
      </c>
      <c r="E437" s="1603"/>
    </row>
    <row r="438" spans="1:5" ht="15">
      <c r="A438" s="1636" t="s">
        <v>1049</v>
      </c>
      <c r="B438" s="1684">
        <f t="shared" si="5"/>
        <v>7.9860656381780526</v>
      </c>
      <c r="C438" s="1684">
        <f t="shared" si="5"/>
        <v>7.8920870803097065</v>
      </c>
      <c r="D438" s="1686">
        <f t="shared" si="5"/>
        <v>8.2746854339944562</v>
      </c>
      <c r="E438" s="1603"/>
    </row>
    <row r="439" spans="1:5" ht="15">
      <c r="A439" s="1636" t="s">
        <v>1050</v>
      </c>
      <c r="B439" s="1684">
        <f t="shared" si="5"/>
        <v>8.0624818084796814</v>
      </c>
      <c r="C439" s="1684">
        <f t="shared" si="5"/>
        <v>7.9069318401235655</v>
      </c>
      <c r="D439" s="1686">
        <f t="shared" si="5"/>
        <v>8.5385069923183075</v>
      </c>
      <c r="E439" s="1603"/>
    </row>
    <row r="440" spans="1:5" ht="15">
      <c r="A440" s="1636" t="s">
        <v>1051</v>
      </c>
      <c r="B440" s="1684">
        <f t="shared" si="5"/>
        <v>22.138175615011679</v>
      </c>
      <c r="C440" s="1684">
        <f t="shared" si="5"/>
        <v>22.367361546032029</v>
      </c>
      <c r="D440" s="1686">
        <f t="shared" si="5"/>
        <v>21.440885582070599</v>
      </c>
      <c r="E440" s="1603"/>
    </row>
    <row r="441" spans="1:5" ht="15">
      <c r="A441" s="1636" t="s">
        <v>1052</v>
      </c>
      <c r="B441" s="1684">
        <f t="shared" si="5"/>
        <v>22.600385922999177</v>
      </c>
      <c r="C441" s="1684">
        <f t="shared" si="5"/>
        <v>22.641417464843649</v>
      </c>
      <c r="D441" s="1686">
        <f t="shared" si="5"/>
        <v>22.474596533173941</v>
      </c>
      <c r="E441" s="1603"/>
    </row>
    <row r="442" spans="1:5" ht="15">
      <c r="A442" s="1636" t="s">
        <v>1053</v>
      </c>
      <c r="B442" s="1684">
        <f t="shared" si="5"/>
        <v>23.080958733680102</v>
      </c>
      <c r="C442" s="1684">
        <f t="shared" si="5"/>
        <v>22.90693746149719</v>
      </c>
      <c r="D442" s="1686">
        <f t="shared" si="5"/>
        <v>23.615178135675929</v>
      </c>
      <c r="E442" s="1603"/>
    </row>
    <row r="443" spans="1:5" ht="15">
      <c r="A443" s="1636" t="s">
        <v>1054</v>
      </c>
      <c r="B443" s="1684">
        <f t="shared" si="5"/>
        <v>23.581493344375293</v>
      </c>
      <c r="C443" s="1684">
        <f t="shared" si="5"/>
        <v>23.160005173974895</v>
      </c>
      <c r="D443" s="1686">
        <f t="shared" si="5"/>
        <v>24.867985984306372</v>
      </c>
      <c r="E443" s="1603"/>
    </row>
    <row r="444" spans="1:5" ht="15">
      <c r="A444" s="1636" t="s">
        <v>1055</v>
      </c>
      <c r="B444" s="1684">
        <f t="shared" si="5"/>
        <v>24.103711295504262</v>
      </c>
      <c r="C444" s="1684">
        <f t="shared" si="5"/>
        <v>23.402300057764002</v>
      </c>
      <c r="D444" s="1686">
        <f t="shared" si="5"/>
        <v>26.215318947118817</v>
      </c>
      <c r="E444" s="1603"/>
    </row>
    <row r="445" spans="1:5" ht="15">
      <c r="A445" s="1636" t="s">
        <v>1056</v>
      </c>
      <c r="B445" s="1684">
        <f t="shared" si="5"/>
        <v>24.646438979457329</v>
      </c>
      <c r="C445" s="1684">
        <f t="shared" si="5"/>
        <v>23.631353858592739</v>
      </c>
      <c r="D445" s="1686">
        <f t="shared" si="5"/>
        <v>27.634257084703307</v>
      </c>
      <c r="E445" s="1603"/>
    </row>
    <row r="446" spans="1:5" ht="15">
      <c r="A446" s="1636" t="s">
        <v>1057</v>
      </c>
      <c r="B446" s="1684">
        <f t="shared" si="5"/>
        <v>25.207203878423414</v>
      </c>
      <c r="C446" s="1684">
        <f t="shared" si="5"/>
        <v>23.845419108346032</v>
      </c>
      <c r="D446" s="1686">
        <f t="shared" si="5"/>
        <v>29.089793915603536</v>
      </c>
      <c r="E446" s="1603"/>
    </row>
    <row r="447" spans="1:5" ht="15">
      <c r="A447" s="1636" t="s">
        <v>1058</v>
      </c>
      <c r="B447" s="1684">
        <f t="shared" si="5"/>
        <v>16.233928126224306</v>
      </c>
      <c r="C447" s="1684">
        <f t="shared" si="5"/>
        <v>16.333847500729568</v>
      </c>
      <c r="D447" s="1686">
        <f t="shared" si="5"/>
        <v>15.960621092042505</v>
      </c>
      <c r="E447" s="1603"/>
    </row>
    <row r="448" spans="1:5" ht="15">
      <c r="A448" s="1636" t="s">
        <v>1059</v>
      </c>
      <c r="B448" s="1684">
        <f t="shared" ref="B448:D463" si="6">((B53/B52)-1)*100</f>
        <v>16.333471951673275</v>
      </c>
      <c r="C448" s="1684">
        <f t="shared" si="6"/>
        <v>16.401481216030579</v>
      </c>
      <c r="D448" s="1686">
        <f t="shared" si="6"/>
        <v>16.146849135458496</v>
      </c>
      <c r="E448" s="1603"/>
    </row>
    <row r="449" spans="1:5" ht="15">
      <c r="A449" s="1636" t="s">
        <v>1060</v>
      </c>
      <c r="B449" s="1684">
        <f t="shared" si="6"/>
        <v>16.429985174482042</v>
      </c>
      <c r="C449" s="1684">
        <f t="shared" si="6"/>
        <v>16.466127219830561</v>
      </c>
      <c r="D449" s="1686">
        <f t="shared" si="6"/>
        <v>16.330591107285475</v>
      </c>
      <c r="E449" s="1603"/>
    </row>
    <row r="450" spans="1:5" ht="15">
      <c r="A450" s="1636" t="s">
        <v>1061</v>
      </c>
      <c r="B450" s="1684">
        <f t="shared" si="6"/>
        <v>16.523388770029278</v>
      </c>
      <c r="C450" s="1684">
        <f t="shared" si="6"/>
        <v>16.527742287934721</v>
      </c>
      <c r="D450" s="1686">
        <f t="shared" si="6"/>
        <v>16.51140223192624</v>
      </c>
      <c r="E450" s="1603"/>
    </row>
    <row r="451" spans="1:5" ht="15">
      <c r="A451" s="1636" t="s">
        <v>1062</v>
      </c>
      <c r="B451" s="1684">
        <f t="shared" si="6"/>
        <v>16.615217349098188</v>
      </c>
      <c r="C451" s="1684">
        <f t="shared" si="6"/>
        <v>16.586955617644051</v>
      </c>
      <c r="D451" s="1686">
        <f t="shared" si="6"/>
        <v>16.693041269312459</v>
      </c>
      <c r="E451" s="1603"/>
    </row>
    <row r="452" spans="1:5" ht="15">
      <c r="A452" s="1636" t="s">
        <v>1063</v>
      </c>
      <c r="B452" s="1684">
        <f t="shared" si="6"/>
        <v>5.493334601800437</v>
      </c>
      <c r="C452" s="1684">
        <f t="shared" si="6"/>
        <v>3.9556505355596627</v>
      </c>
      <c r="D452" s="1686">
        <f t="shared" si="6"/>
        <v>9.7237835233659808</v>
      </c>
      <c r="E452" s="1603"/>
    </row>
    <row r="453" spans="1:5" ht="15">
      <c r="A453" s="1636" t="s">
        <v>1064</v>
      </c>
      <c r="B453" s="1684">
        <f t="shared" si="6"/>
        <v>5.5747691364259389</v>
      </c>
      <c r="C453" s="1684">
        <f t="shared" si="6"/>
        <v>3.9823188288251821</v>
      </c>
      <c r="D453" s="1686">
        <f t="shared" si="6"/>
        <v>9.7255762897914479</v>
      </c>
      <c r="E453" s="1603"/>
    </row>
    <row r="454" spans="1:5" ht="15">
      <c r="A454" s="1636" t="s">
        <v>1065</v>
      </c>
      <c r="B454" s="1684">
        <f t="shared" si="6"/>
        <v>5.6575246807992752</v>
      </c>
      <c r="C454" s="1684">
        <f t="shared" si="6"/>
        <v>4.0098040098040189</v>
      </c>
      <c r="D454" s="1686">
        <f t="shared" si="6"/>
        <v>9.7275947416003419</v>
      </c>
      <c r="E454" s="1603"/>
    </row>
    <row r="455" spans="1:5" ht="15">
      <c r="A455" s="1636" t="s">
        <v>1066</v>
      </c>
      <c r="B455" s="1684">
        <f t="shared" si="6"/>
        <v>5.7418366439491386</v>
      </c>
      <c r="C455" s="1684">
        <f t="shared" si="6"/>
        <v>4.0383733440246372</v>
      </c>
      <c r="D455" s="1686">
        <f t="shared" si="6"/>
        <v>9.7303357127903176</v>
      </c>
      <c r="E455" s="1603"/>
    </row>
    <row r="456" spans="1:5" ht="15">
      <c r="A456" s="1636" t="s">
        <v>1067</v>
      </c>
      <c r="B456" s="1684">
        <f t="shared" si="6"/>
        <v>5.8272376099284928</v>
      </c>
      <c r="C456" s="1684">
        <f t="shared" si="6"/>
        <v>4.0679234821181076</v>
      </c>
      <c r="D456" s="1686">
        <f t="shared" si="6"/>
        <v>9.7328303001581684</v>
      </c>
      <c r="E456" s="1603"/>
    </row>
    <row r="457" spans="1:5" ht="15">
      <c r="A457" s="1636" t="s">
        <v>1068</v>
      </c>
      <c r="B457" s="1684">
        <f t="shared" si="6"/>
        <v>5.2065497735104715</v>
      </c>
      <c r="C457" s="1684">
        <f t="shared" si="6"/>
        <v>5.3877076934142787</v>
      </c>
      <c r="D457" s="1686">
        <f t="shared" si="6"/>
        <v>4.8251493311646465</v>
      </c>
      <c r="E457" s="1603"/>
    </row>
    <row r="458" spans="1:5" ht="15">
      <c r="A458" s="1636" t="s">
        <v>1069</v>
      </c>
      <c r="B458" s="1684">
        <f t="shared" si="6"/>
        <v>5.2079416990703731</v>
      </c>
      <c r="C458" s="1684">
        <f t="shared" si="6"/>
        <v>5.387806277600693</v>
      </c>
      <c r="D458" s="1686">
        <f t="shared" si="6"/>
        <v>4.8272319660991547</v>
      </c>
      <c r="E458" s="1603"/>
    </row>
    <row r="459" spans="1:5" ht="15">
      <c r="A459" s="1636" t="s">
        <v>1070</v>
      </c>
      <c r="B459" s="1684">
        <f t="shared" si="6"/>
        <v>5.2091033253865993</v>
      </c>
      <c r="C459" s="1684">
        <f t="shared" si="6"/>
        <v>5.3879604999628183</v>
      </c>
      <c r="D459" s="1686">
        <f t="shared" si="6"/>
        <v>4.8285014291547634</v>
      </c>
      <c r="E459" s="1603"/>
    </row>
    <row r="460" spans="1:5" ht="15">
      <c r="A460" s="1636" t="s">
        <v>1071</v>
      </c>
      <c r="B460" s="1684">
        <f t="shared" si="6"/>
        <v>5.210359299825984</v>
      </c>
      <c r="C460" s="1684">
        <f t="shared" si="6"/>
        <v>5.3881203712554671</v>
      </c>
      <c r="D460" s="1686">
        <f t="shared" si="6"/>
        <v>4.8300710877398068</v>
      </c>
      <c r="E460" s="1603"/>
    </row>
    <row r="461" spans="1:5" ht="15">
      <c r="A461" s="1636" t="s">
        <v>1072</v>
      </c>
      <c r="B461" s="1684">
        <f t="shared" si="6"/>
        <v>5.2117792047739586</v>
      </c>
      <c r="C461" s="1684">
        <f t="shared" si="6"/>
        <v>5.3884262538656857</v>
      </c>
      <c r="D461" s="1686">
        <f t="shared" si="6"/>
        <v>4.8318625174175622</v>
      </c>
      <c r="E461" s="1603"/>
    </row>
    <row r="462" spans="1:5" ht="15">
      <c r="A462" s="1636" t="s">
        <v>1073</v>
      </c>
      <c r="B462" s="1684">
        <f t="shared" si="6"/>
        <v>5.2131001454388537</v>
      </c>
      <c r="C462" s="1684">
        <f t="shared" si="6"/>
        <v>5.3885356322451505</v>
      </c>
      <c r="D462" s="1686">
        <f t="shared" si="6"/>
        <v>4.8337859930971172</v>
      </c>
      <c r="E462" s="1603"/>
    </row>
    <row r="463" spans="1:5" ht="15">
      <c r="A463" s="1636" t="s">
        <v>1074</v>
      </c>
      <c r="B463" s="1684">
        <f t="shared" si="6"/>
        <v>5.214220650199497</v>
      </c>
      <c r="C463" s="1684">
        <f t="shared" si="6"/>
        <v>5.3885415957767524</v>
      </c>
      <c r="D463" s="1686">
        <f t="shared" si="6"/>
        <v>4.8353218124109754</v>
      </c>
      <c r="E463" s="1603"/>
    </row>
    <row r="464" spans="1:5" ht="15">
      <c r="A464" s="1636" t="s">
        <v>1075</v>
      </c>
      <c r="B464" s="1684">
        <f t="shared" ref="B464:D479" si="7">((B69/B68)-1)*100</f>
        <v>5.2155400462242207</v>
      </c>
      <c r="C464" s="1684">
        <f t="shared" si="7"/>
        <v>5.3886658499505469</v>
      </c>
      <c r="D464" s="1686">
        <f t="shared" si="7"/>
        <v>4.8372531787433282</v>
      </c>
      <c r="E464" s="1603"/>
    </row>
    <row r="465" spans="1:5" ht="15">
      <c r="A465" s="1636" t="s">
        <v>1076</v>
      </c>
      <c r="B465" s="1684">
        <f t="shared" si="7"/>
        <v>5.216729141504306</v>
      </c>
      <c r="C465" s="1684">
        <f t="shared" si="7"/>
        <v>5.3888640879528715</v>
      </c>
      <c r="D465" s="1686">
        <f t="shared" si="7"/>
        <v>4.838629048693921</v>
      </c>
      <c r="E465" s="1603"/>
    </row>
    <row r="466" spans="1:5" ht="15">
      <c r="A466" s="1636" t="s">
        <v>1077</v>
      </c>
      <c r="B466" s="1684">
        <f t="shared" si="7"/>
        <v>5.2179599900758378</v>
      </c>
      <c r="C466" s="1684">
        <f t="shared" si="7"/>
        <v>5.3892295144327917</v>
      </c>
      <c r="D466" s="1686">
        <f t="shared" si="7"/>
        <v>4.8397863818424591</v>
      </c>
      <c r="E466" s="1603"/>
    </row>
    <row r="467" spans="1:5" ht="15">
      <c r="A467" s="1636" t="s">
        <v>1078</v>
      </c>
      <c r="B467" s="1684">
        <f t="shared" si="7"/>
        <v>3.8602759404566589</v>
      </c>
      <c r="C467" s="1684">
        <f t="shared" si="7"/>
        <v>3.5210579408612386</v>
      </c>
      <c r="D467" s="1686">
        <f t="shared" si="7"/>
        <v>4.613215501467649</v>
      </c>
      <c r="E467" s="1603"/>
    </row>
    <row r="468" spans="1:5" ht="15">
      <c r="A468" s="1636" t="s">
        <v>1079</v>
      </c>
      <c r="B468" s="1684">
        <f t="shared" si="7"/>
        <v>3.8655738253769556</v>
      </c>
      <c r="C468" s="1684">
        <f t="shared" si="7"/>
        <v>3.5243209664133524</v>
      </c>
      <c r="D468" s="1686">
        <f t="shared" si="7"/>
        <v>4.6151222171314732</v>
      </c>
      <c r="E468" s="1603"/>
    </row>
    <row r="469" spans="1:5" ht="15">
      <c r="A469" s="1636" t="s">
        <v>1080</v>
      </c>
      <c r="B469" s="1684">
        <f t="shared" si="7"/>
        <v>3.870891056396264</v>
      </c>
      <c r="C469" s="1684">
        <f t="shared" si="7"/>
        <v>3.5275897671217082</v>
      </c>
      <c r="D469" s="1686">
        <f t="shared" si="7"/>
        <v>4.6170764376616269</v>
      </c>
      <c r="E469" s="1603"/>
    </row>
    <row r="470" spans="1:5" ht="15">
      <c r="A470" s="1636" t="s">
        <v>1081</v>
      </c>
      <c r="B470" s="1684">
        <f t="shared" si="7"/>
        <v>3.8761757264313967</v>
      </c>
      <c r="C470" s="1684">
        <f t="shared" si="7"/>
        <v>3.5308440981885569</v>
      </c>
      <c r="D470" s="1686">
        <f t="shared" si="7"/>
        <v>4.6189574038990378</v>
      </c>
      <c r="E470" s="1603"/>
    </row>
    <row r="471" spans="1:5" ht="15">
      <c r="A471" s="1636" t="s">
        <v>1082</v>
      </c>
      <c r="B471" s="1684">
        <f t="shared" si="7"/>
        <v>3.8813750944086678</v>
      </c>
      <c r="C471" s="1684">
        <f t="shared" si="7"/>
        <v>3.5340610484861479</v>
      </c>
      <c r="D471" s="1686">
        <f t="shared" si="7"/>
        <v>4.6206509802088958</v>
      </c>
      <c r="E471" s="1603"/>
    </row>
    <row r="472" spans="1:5" ht="15">
      <c r="A472" s="1636" t="s">
        <v>1083</v>
      </c>
      <c r="B472" s="1684">
        <f t="shared" si="7"/>
        <v>3.8866161716017311</v>
      </c>
      <c r="C472" s="1684">
        <f t="shared" si="7"/>
        <v>3.5372157133011672</v>
      </c>
      <c r="D472" s="1686">
        <f t="shared" si="7"/>
        <v>4.6226088510201047</v>
      </c>
      <c r="E472" s="1603"/>
    </row>
    <row r="473" spans="1:5" ht="15">
      <c r="A473" s="1636" t="s">
        <v>1084</v>
      </c>
      <c r="B473" s="1684">
        <f t="shared" si="7"/>
        <v>4.3878567047561212</v>
      </c>
      <c r="C473" s="1684">
        <f t="shared" si="7"/>
        <v>3.9235339070594399</v>
      </c>
      <c r="D473" s="1686">
        <f t="shared" si="7"/>
        <v>5.3557800583849735</v>
      </c>
      <c r="E473" s="1603"/>
    </row>
    <row r="474" spans="1:5" ht="15">
      <c r="A474" s="1636" t="s">
        <v>1085</v>
      </c>
      <c r="B474" s="1684">
        <f t="shared" si="7"/>
        <v>4.395098969490796</v>
      </c>
      <c r="C474" s="1684">
        <f t="shared" si="7"/>
        <v>3.9238292316409185</v>
      </c>
      <c r="D474" s="1686">
        <f t="shared" si="7"/>
        <v>5.3641486734629318</v>
      </c>
      <c r="E474" s="1603"/>
    </row>
    <row r="475" spans="1:5" ht="15">
      <c r="A475" s="1636" t="s">
        <v>1086</v>
      </c>
      <c r="B475" s="1684">
        <f t="shared" si="7"/>
        <v>4.4024862667894515</v>
      </c>
      <c r="C475" s="1684">
        <f t="shared" si="7"/>
        <v>3.9241877598623187</v>
      </c>
      <c r="D475" s="1686">
        <f t="shared" si="7"/>
        <v>5.3725444947644752</v>
      </c>
      <c r="E475" s="1603"/>
    </row>
    <row r="476" spans="1:5" ht="15">
      <c r="A476" s="1636" t="s">
        <v>1087</v>
      </c>
      <c r="B476" s="1684">
        <f t="shared" si="7"/>
        <v>4.4853210095355811</v>
      </c>
      <c r="C476" s="1684">
        <f t="shared" si="7"/>
        <v>3.9961223733356199</v>
      </c>
      <c r="D476" s="1686">
        <f t="shared" si="7"/>
        <v>5.4638488527537055</v>
      </c>
      <c r="E476" s="1603"/>
    </row>
    <row r="477" spans="1:5" ht="15">
      <c r="A477" s="1636" t="s">
        <v>1088</v>
      </c>
      <c r="B477" s="1687">
        <f t="shared" si="7"/>
        <v>6.353658101732762</v>
      </c>
      <c r="C477" s="1687">
        <f t="shared" si="7"/>
        <v>6.9419036088302244</v>
      </c>
      <c r="D477" s="1688">
        <f t="shared" si="7"/>
        <v>5.1934762571670401</v>
      </c>
      <c r="E477" s="1603"/>
    </row>
    <row r="478" spans="1:5" ht="15">
      <c r="A478" s="1636" t="s">
        <v>1089</v>
      </c>
      <c r="B478" s="1684">
        <f t="shared" si="7"/>
        <v>7.7182771699080277</v>
      </c>
      <c r="C478" s="1684">
        <f t="shared" si="7"/>
        <v>9.0966503064166417</v>
      </c>
      <c r="D478" s="1686">
        <f t="shared" si="7"/>
        <v>4.9542849236100972</v>
      </c>
      <c r="E478" s="1603"/>
    </row>
    <row r="479" spans="1:5" ht="15">
      <c r="A479" s="1636" t="s">
        <v>1090</v>
      </c>
      <c r="B479" s="1684">
        <f t="shared" si="7"/>
        <v>7.718322026577229</v>
      </c>
      <c r="C479" s="1684">
        <f t="shared" si="7"/>
        <v>9.0737260443280334</v>
      </c>
      <c r="D479" s="1686">
        <f t="shared" si="7"/>
        <v>4.893138752742221</v>
      </c>
    </row>
    <row r="480" spans="1:5" ht="15">
      <c r="A480" s="1636" t="s">
        <v>1091</v>
      </c>
      <c r="B480" s="1684">
        <f t="shared" ref="B480:D481" si="8">((B85/B84)-1)*100</f>
        <v>7.7182407234866579</v>
      </c>
      <c r="C480" s="1684">
        <f t="shared" si="8"/>
        <v>9.0494826426319221</v>
      </c>
      <c r="D480" s="1686">
        <f t="shared" si="8"/>
        <v>4.8328095194847931</v>
      </c>
    </row>
    <row r="481" spans="1:7" ht="15">
      <c r="A481" s="1636" t="s">
        <v>1092</v>
      </c>
      <c r="B481" s="1689">
        <f t="shared" si="8"/>
        <v>7.7181818562490401</v>
      </c>
      <c r="C481" s="1690">
        <f t="shared" si="8"/>
        <v>9.0248970667412785</v>
      </c>
      <c r="D481" s="1691">
        <f t="shared" si="8"/>
        <v>4.7721157128186809</v>
      </c>
    </row>
    <row r="482" spans="1:7">
      <c r="A482" s="463" t="s">
        <v>395</v>
      </c>
      <c r="D482" s="1603"/>
    </row>
    <row r="483" spans="1:7">
      <c r="A483" s="1692" t="s">
        <v>1093</v>
      </c>
      <c r="B483" s="1692"/>
      <c r="C483" s="1692"/>
      <c r="D483" s="1692"/>
      <c r="E483" s="1692"/>
    </row>
    <row r="485" spans="1:7" s="1630" customFormat="1" ht="15">
      <c r="A485" s="1693" t="s">
        <v>1094</v>
      </c>
      <c r="B485" s="1585"/>
      <c r="C485" s="1585"/>
      <c r="D485" s="1585"/>
      <c r="E485" s="1585"/>
    </row>
    <row r="486" spans="1:7">
      <c r="A486" s="1652" t="s">
        <v>470</v>
      </c>
      <c r="D486" s="1603"/>
    </row>
    <row r="487" spans="1:7" ht="15">
      <c r="A487" s="1633" t="s">
        <v>69</v>
      </c>
      <c r="B487" s="1635" t="s">
        <v>67</v>
      </c>
      <c r="C487" s="1635" t="s">
        <v>873</v>
      </c>
      <c r="D487" s="1635" t="s">
        <v>874</v>
      </c>
    </row>
    <row r="488" spans="1:7" ht="15">
      <c r="A488" s="1636" t="s">
        <v>1043</v>
      </c>
      <c r="B488" s="1684">
        <f t="shared" ref="B488:D503" si="9">((B157/B156)-1)*100</f>
        <v>13.738250180766443</v>
      </c>
      <c r="C488" s="1694">
        <f t="shared" si="9"/>
        <v>13.363387538238602</v>
      </c>
      <c r="D488" s="1685">
        <f t="shared" si="9"/>
        <v>14.218009478672977</v>
      </c>
      <c r="E488" s="1684"/>
      <c r="F488" s="1695"/>
      <c r="G488" s="1695"/>
    </row>
    <row r="489" spans="1:7" ht="15">
      <c r="A489" s="1636" t="s">
        <v>1044</v>
      </c>
      <c r="B489" s="1684">
        <f t="shared" si="9"/>
        <v>12.078830260648443</v>
      </c>
      <c r="C489" s="1696">
        <f t="shared" si="9"/>
        <v>11.788098281494097</v>
      </c>
      <c r="D489" s="1686">
        <f t="shared" si="9"/>
        <v>12.448132780082988</v>
      </c>
      <c r="E489" s="1684"/>
      <c r="F489" s="1695"/>
      <c r="G489" s="1695"/>
    </row>
    <row r="490" spans="1:7" ht="15">
      <c r="A490" s="1636" t="s">
        <v>1045</v>
      </c>
      <c r="B490" s="1684">
        <f t="shared" si="9"/>
        <v>5.7926829268292623</v>
      </c>
      <c r="C490" s="1696">
        <f t="shared" si="9"/>
        <v>5.7934188794308117</v>
      </c>
      <c r="D490" s="1686">
        <f t="shared" si="9"/>
        <v>5.7917535697096012</v>
      </c>
      <c r="E490" s="1684"/>
      <c r="F490" s="1695"/>
      <c r="G490" s="1695"/>
    </row>
    <row r="491" spans="1:7" ht="15">
      <c r="A491" s="1636" t="s">
        <v>1046</v>
      </c>
      <c r="B491" s="1684">
        <f t="shared" si="9"/>
        <v>5.7971985791837044</v>
      </c>
      <c r="C491" s="1696">
        <f t="shared" si="9"/>
        <v>5.8004083103158299</v>
      </c>
      <c r="D491" s="1686">
        <f t="shared" si="9"/>
        <v>5.793145283591139</v>
      </c>
      <c r="E491" s="1684"/>
      <c r="F491" s="1695"/>
      <c r="G491" s="1695"/>
    </row>
    <row r="492" spans="1:7" ht="15">
      <c r="A492" s="1636" t="s">
        <v>1047</v>
      </c>
      <c r="B492" s="1684">
        <f t="shared" si="9"/>
        <v>5.7962751805397117</v>
      </c>
      <c r="C492" s="1696">
        <f t="shared" si="9"/>
        <v>5.8002270147559543</v>
      </c>
      <c r="D492" s="1686">
        <f t="shared" si="9"/>
        <v>5.7912844036697164</v>
      </c>
      <c r="E492" s="1684"/>
      <c r="F492" s="1695"/>
      <c r="G492" s="1695"/>
    </row>
    <row r="493" spans="1:7" ht="15">
      <c r="A493" s="1636" t="s">
        <v>1048</v>
      </c>
      <c r="B493" s="1684">
        <f t="shared" si="9"/>
        <v>5.7960601161607173</v>
      </c>
      <c r="C493" s="1696">
        <f t="shared" si="9"/>
        <v>5.7933698101062081</v>
      </c>
      <c r="D493" s="1686">
        <f t="shared" si="9"/>
        <v>5.7994579945799485</v>
      </c>
      <c r="E493" s="1684"/>
      <c r="F493" s="1695"/>
      <c r="G493" s="1695"/>
    </row>
    <row r="494" spans="1:7" ht="15">
      <c r="A494" s="1636" t="s">
        <v>1049</v>
      </c>
      <c r="B494" s="1684">
        <f t="shared" si="9"/>
        <v>5.8011206067123178</v>
      </c>
      <c r="C494" s="1696">
        <f t="shared" si="9"/>
        <v>5.8006287394787526</v>
      </c>
      <c r="D494" s="1686">
        <f t="shared" si="9"/>
        <v>5.8017418032786816</v>
      </c>
      <c r="E494" s="1684"/>
      <c r="F494" s="1695"/>
      <c r="G494" s="1695"/>
    </row>
    <row r="495" spans="1:7" ht="15">
      <c r="A495" s="1636" t="s">
        <v>1050</v>
      </c>
      <c r="B495" s="1684">
        <f t="shared" si="9"/>
        <v>5.7986519738953746</v>
      </c>
      <c r="C495" s="1696">
        <f t="shared" si="9"/>
        <v>5.7989073133327018</v>
      </c>
      <c r="D495" s="1686">
        <f t="shared" si="9"/>
        <v>5.7983295000605173</v>
      </c>
      <c r="E495" s="1684"/>
      <c r="F495" s="1695"/>
      <c r="G495" s="1695"/>
    </row>
    <row r="496" spans="1:7" ht="15">
      <c r="A496" s="1636" t="s">
        <v>1051</v>
      </c>
      <c r="B496" s="1684">
        <f t="shared" si="9"/>
        <v>14.809384164222884</v>
      </c>
      <c r="C496" s="1696">
        <f t="shared" si="9"/>
        <v>14.078637434317809</v>
      </c>
      <c r="D496" s="1686">
        <f t="shared" si="9"/>
        <v>15.732265446224257</v>
      </c>
      <c r="E496" s="1684"/>
      <c r="F496" s="1695"/>
      <c r="G496" s="1695"/>
    </row>
    <row r="497" spans="1:7" ht="15">
      <c r="A497" s="1636" t="s">
        <v>1052</v>
      </c>
      <c r="B497" s="1684">
        <f t="shared" si="9"/>
        <v>14.814814814814813</v>
      </c>
      <c r="C497" s="1696">
        <f t="shared" si="9"/>
        <v>14.072426937738246</v>
      </c>
      <c r="D497" s="1686">
        <f t="shared" si="9"/>
        <v>15.739001482946113</v>
      </c>
      <c r="E497" s="1684"/>
      <c r="F497" s="1695"/>
      <c r="G497" s="1695"/>
    </row>
    <row r="498" spans="1:7" ht="15">
      <c r="A498" s="1636" t="s">
        <v>1053</v>
      </c>
      <c r="B498" s="1684">
        <f t="shared" si="9"/>
        <v>14.821065551762501</v>
      </c>
      <c r="C498" s="1696">
        <f t="shared" si="9"/>
        <v>14.076858813700909</v>
      </c>
      <c r="D498" s="1686">
        <f t="shared" si="9"/>
        <v>15.73417613393695</v>
      </c>
      <c r="E498" s="1684"/>
      <c r="F498" s="1695"/>
      <c r="G498" s="1695"/>
    </row>
    <row r="499" spans="1:7" ht="15">
      <c r="A499" s="1636" t="s">
        <v>1054</v>
      </c>
      <c r="B499" s="1684">
        <f t="shared" si="9"/>
        <v>14.825455152831136</v>
      </c>
      <c r="C499" s="1696">
        <f t="shared" si="9"/>
        <v>14.072989137068227</v>
      </c>
      <c r="D499" s="1686">
        <f t="shared" si="9"/>
        <v>15.735478633109445</v>
      </c>
      <c r="E499" s="1684"/>
      <c r="F499" s="1695"/>
      <c r="G499" s="1695"/>
    </row>
    <row r="500" spans="1:7" ht="15">
      <c r="A500" s="1636" t="s">
        <v>1055</v>
      </c>
      <c r="B500" s="1684">
        <f t="shared" si="9"/>
        <v>14.831408372850774</v>
      </c>
      <c r="C500" s="1696">
        <f t="shared" si="9"/>
        <v>14.075540338112557</v>
      </c>
      <c r="D500" s="1686">
        <f t="shared" si="9"/>
        <v>15.732415024552004</v>
      </c>
      <c r="E500" s="1684"/>
      <c r="F500" s="1695"/>
      <c r="G500" s="1695"/>
    </row>
    <row r="501" spans="1:7" ht="15">
      <c r="A501" s="1636" t="s">
        <v>1056</v>
      </c>
      <c r="B501" s="1684">
        <f t="shared" si="9"/>
        <v>14.836208862202627</v>
      </c>
      <c r="C501" s="1696">
        <f t="shared" si="9"/>
        <v>14.074004595976186</v>
      </c>
      <c r="D501" s="1686">
        <f t="shared" si="9"/>
        <v>15.731761075600614</v>
      </c>
      <c r="E501" s="1684"/>
      <c r="F501" s="1695"/>
      <c r="G501" s="1695"/>
    </row>
    <row r="502" spans="1:7" ht="15">
      <c r="A502" s="1636" t="s">
        <v>1057</v>
      </c>
      <c r="B502" s="1684">
        <f t="shared" si="9"/>
        <v>14.841043969378065</v>
      </c>
      <c r="C502" s="1696">
        <f t="shared" si="9"/>
        <v>14.068409801019577</v>
      </c>
      <c r="D502" s="1686">
        <f t="shared" si="9"/>
        <v>15.735847259915259</v>
      </c>
      <c r="E502" s="1684"/>
      <c r="F502" s="1695"/>
      <c r="G502" s="1695"/>
    </row>
    <row r="503" spans="1:7" ht="15">
      <c r="A503" s="1636" t="s">
        <v>1058</v>
      </c>
      <c r="B503" s="1684">
        <f t="shared" si="9"/>
        <v>10.767664348561112</v>
      </c>
      <c r="C503" s="1696">
        <f t="shared" si="9"/>
        <v>10.603330209759964</v>
      </c>
      <c r="D503" s="1686">
        <f t="shared" si="9"/>
        <v>10.955241072897802</v>
      </c>
      <c r="E503" s="1684"/>
      <c r="F503" s="1695"/>
      <c r="G503" s="1695"/>
    </row>
    <row r="504" spans="1:7" ht="15">
      <c r="A504" s="1636" t="s">
        <v>1059</v>
      </c>
      <c r="B504" s="1684">
        <f t="shared" ref="B504:D519" si="10">((B173/B172)-1)*100</f>
        <v>10.768483671239526</v>
      </c>
      <c r="C504" s="1696">
        <f t="shared" si="10"/>
        <v>10.603493222106364</v>
      </c>
      <c r="D504" s="1686">
        <f t="shared" si="10"/>
        <v>10.956212227948537</v>
      </c>
      <c r="E504" s="1684"/>
      <c r="F504" s="1695"/>
      <c r="G504" s="1695"/>
    </row>
    <row r="505" spans="1:7" ht="15">
      <c r="A505" s="1636" t="s">
        <v>1060</v>
      </c>
      <c r="B505" s="1684">
        <f t="shared" si="10"/>
        <v>10.767520511054052</v>
      </c>
      <c r="C505" s="1696">
        <f t="shared" si="10"/>
        <v>10.60338224029227</v>
      </c>
      <c r="D505" s="1686">
        <f t="shared" si="10"/>
        <v>10.953685758203569</v>
      </c>
      <c r="E505" s="1684"/>
      <c r="F505" s="1695"/>
      <c r="G505" s="1695"/>
    </row>
    <row r="506" spans="1:7" ht="15">
      <c r="A506" s="1636" t="s">
        <v>1061</v>
      </c>
      <c r="B506" s="1684">
        <f t="shared" si="10"/>
        <v>10.766838645840693</v>
      </c>
      <c r="C506" s="1696">
        <f t="shared" si="10"/>
        <v>10.601742095309131</v>
      </c>
      <c r="D506" s="1686">
        <f t="shared" si="10"/>
        <v>10.953499578364045</v>
      </c>
      <c r="E506" s="1684"/>
      <c r="F506" s="1695"/>
      <c r="G506" s="1695"/>
    </row>
    <row r="507" spans="1:7" ht="15">
      <c r="A507" s="1636" t="s">
        <v>1062</v>
      </c>
      <c r="B507" s="1684">
        <f t="shared" si="10"/>
        <v>10.766698144508812</v>
      </c>
      <c r="C507" s="1696">
        <f t="shared" si="10"/>
        <v>10.599455697117111</v>
      </c>
      <c r="D507" s="1686">
        <f t="shared" si="10"/>
        <v>10.955185798431089</v>
      </c>
      <c r="E507" s="1684"/>
      <c r="F507" s="1695"/>
      <c r="G507" s="1695"/>
    </row>
    <row r="508" spans="1:7" ht="15">
      <c r="A508" s="1636" t="s">
        <v>1063</v>
      </c>
      <c r="B508" s="1684">
        <f t="shared" si="10"/>
        <v>8.4793603612944857</v>
      </c>
      <c r="C508" s="1696">
        <f t="shared" si="10"/>
        <v>7.9308392491616253</v>
      </c>
      <c r="D508" s="1686">
        <f t="shared" si="10"/>
        <v>9.0955794211903918</v>
      </c>
      <c r="E508" s="1684"/>
      <c r="F508" s="1695"/>
      <c r="G508" s="1695"/>
    </row>
    <row r="509" spans="1:7" ht="15">
      <c r="A509" s="1636" t="s">
        <v>1064</v>
      </c>
      <c r="B509" s="1684">
        <f t="shared" si="10"/>
        <v>8.482460518909507</v>
      </c>
      <c r="C509" s="1696">
        <f t="shared" si="10"/>
        <v>7.9311597126946909</v>
      </c>
      <c r="D509" s="1686">
        <f t="shared" si="10"/>
        <v>9.0951900437268751</v>
      </c>
      <c r="E509" s="1684"/>
      <c r="F509" s="1695"/>
      <c r="G509" s="1695"/>
    </row>
    <row r="510" spans="1:7" ht="15">
      <c r="A510" s="1636" t="s">
        <v>1065</v>
      </c>
      <c r="B510" s="1684">
        <f t="shared" si="10"/>
        <v>8.4858927417617913</v>
      </c>
      <c r="C510" s="1696">
        <f t="shared" si="10"/>
        <v>7.9315823908776562</v>
      </c>
      <c r="D510" s="1686">
        <f t="shared" si="10"/>
        <v>9.0953937226367465</v>
      </c>
      <c r="E510" s="1684"/>
      <c r="F510" s="1695"/>
      <c r="G510" s="1695"/>
    </row>
    <row r="511" spans="1:7" ht="15">
      <c r="A511" s="1636" t="s">
        <v>1066</v>
      </c>
      <c r="B511" s="1684">
        <f t="shared" si="10"/>
        <v>8.489901997942507</v>
      </c>
      <c r="C511" s="1696">
        <f t="shared" si="10"/>
        <v>7.9323842183657289</v>
      </c>
      <c r="D511" s="1686">
        <f t="shared" si="10"/>
        <v>9.096390082146355</v>
      </c>
      <c r="E511" s="1684"/>
      <c r="F511" s="1695"/>
      <c r="G511" s="1695"/>
    </row>
    <row r="512" spans="1:7" ht="15">
      <c r="A512" s="1636" t="s">
        <v>1067</v>
      </c>
      <c r="B512" s="1684">
        <f t="shared" si="10"/>
        <v>8.4934537771788943</v>
      </c>
      <c r="C512" s="1696">
        <f t="shared" si="10"/>
        <v>7.9335023588690268</v>
      </c>
      <c r="D512" s="1686">
        <f t="shared" si="10"/>
        <v>9.096090080132635</v>
      </c>
      <c r="E512" s="1684"/>
      <c r="F512" s="1695"/>
      <c r="G512" s="1695"/>
    </row>
    <row r="513" spans="1:7" ht="15">
      <c r="A513" s="1636" t="s">
        <v>1068</v>
      </c>
      <c r="B513" s="1684">
        <f t="shared" si="10"/>
        <v>5.2578718575820638</v>
      </c>
      <c r="C513" s="1696">
        <f t="shared" si="10"/>
        <v>5.1306830008028381</v>
      </c>
      <c r="D513" s="1686">
        <f t="shared" si="10"/>
        <v>5.3932975574235043</v>
      </c>
      <c r="E513" s="1684"/>
      <c r="F513" s="1695"/>
      <c r="G513" s="1695"/>
    </row>
    <row r="514" spans="1:7" ht="15">
      <c r="A514" s="1636" t="s">
        <v>1069</v>
      </c>
      <c r="B514" s="1684">
        <f t="shared" si="10"/>
        <v>5.2581742430312328</v>
      </c>
      <c r="C514" s="1696">
        <f t="shared" si="10"/>
        <v>5.1305983341111361</v>
      </c>
      <c r="D514" s="1686">
        <f t="shared" si="10"/>
        <v>5.3936735858691964</v>
      </c>
      <c r="E514" s="1684"/>
      <c r="F514" s="1695"/>
      <c r="G514" s="1695"/>
    </row>
    <row r="515" spans="1:7" ht="15">
      <c r="A515" s="1636" t="s">
        <v>1070</v>
      </c>
      <c r="B515" s="1684">
        <f t="shared" si="10"/>
        <v>5.2577676285378239</v>
      </c>
      <c r="C515" s="1696">
        <f t="shared" si="10"/>
        <v>5.1304125583460092</v>
      </c>
      <c r="D515" s="1686">
        <f t="shared" si="10"/>
        <v>5.3926947797460434</v>
      </c>
      <c r="E515" s="1684"/>
      <c r="F515" s="1695"/>
      <c r="G515" s="1695"/>
    </row>
    <row r="516" spans="1:7" ht="15">
      <c r="A516" s="1636" t="s">
        <v>1071</v>
      </c>
      <c r="B516" s="1684">
        <f t="shared" si="10"/>
        <v>5.2581060825203085</v>
      </c>
      <c r="C516" s="1696">
        <f t="shared" si="10"/>
        <v>5.1308297613716247</v>
      </c>
      <c r="D516" s="1686">
        <f t="shared" si="10"/>
        <v>5.3926142279555833</v>
      </c>
      <c r="E516" s="1684"/>
      <c r="F516" s="1695"/>
      <c r="G516" s="1695"/>
    </row>
    <row r="517" spans="1:7" ht="15">
      <c r="A517" s="1636" t="s">
        <v>1072</v>
      </c>
      <c r="B517" s="1684">
        <f t="shared" si="10"/>
        <v>5.2583913157533191</v>
      </c>
      <c r="C517" s="1696">
        <f t="shared" si="10"/>
        <v>5.1311385626483297</v>
      </c>
      <c r="D517" s="1686">
        <f t="shared" si="10"/>
        <v>5.3925405114124692</v>
      </c>
      <c r="E517" s="1684"/>
      <c r="F517" s="1695"/>
      <c r="G517" s="1695"/>
    </row>
    <row r="518" spans="1:7" ht="15">
      <c r="A518" s="1636" t="s">
        <v>1073</v>
      </c>
      <c r="B518" s="1684">
        <f t="shared" si="10"/>
        <v>5.2585669781931355</v>
      </c>
      <c r="C518" s="1696">
        <f t="shared" si="10"/>
        <v>5.1307579213021315</v>
      </c>
      <c r="D518" s="1686">
        <f t="shared" si="10"/>
        <v>5.3929684456563987</v>
      </c>
      <c r="E518" s="1684"/>
      <c r="F518" s="1695"/>
      <c r="G518" s="1695"/>
    </row>
    <row r="519" spans="1:7" ht="15">
      <c r="A519" s="1636" t="s">
        <v>1074</v>
      </c>
      <c r="B519" s="1684">
        <f t="shared" si="10"/>
        <v>5.2585589699357893</v>
      </c>
      <c r="C519" s="1696">
        <f t="shared" si="10"/>
        <v>5.1303227511479532</v>
      </c>
      <c r="D519" s="1686">
        <f t="shared" si="10"/>
        <v>5.3930741331115639</v>
      </c>
      <c r="E519" s="1684"/>
      <c r="F519" s="1695"/>
      <c r="G519" s="1695"/>
    </row>
    <row r="520" spans="1:7" ht="15">
      <c r="A520" s="1636" t="s">
        <v>1075</v>
      </c>
      <c r="B520" s="1684">
        <f t="shared" ref="B520:D535" si="11">((B189/B188)-1)*100</f>
        <v>5.2588169134777596</v>
      </c>
      <c r="C520" s="1696">
        <f t="shared" si="11"/>
        <v>5.1302999832411489</v>
      </c>
      <c r="D520" s="1686">
        <f t="shared" si="11"/>
        <v>5.3932904441984508</v>
      </c>
      <c r="E520" s="1684"/>
      <c r="F520" s="1695"/>
      <c r="G520" s="1695"/>
    </row>
    <row r="521" spans="1:7" ht="15">
      <c r="A521" s="1636" t="s">
        <v>1076</v>
      </c>
      <c r="B521" s="1684">
        <f t="shared" si="11"/>
        <v>5.2591409120050558</v>
      </c>
      <c r="C521" s="1696">
        <f t="shared" si="11"/>
        <v>5.1310152435986911</v>
      </c>
      <c r="D521" s="1686">
        <f t="shared" si="11"/>
        <v>5.3928705128738486</v>
      </c>
      <c r="E521" s="1684"/>
      <c r="F521" s="1695"/>
      <c r="G521" s="1695"/>
    </row>
    <row r="522" spans="1:7" ht="15">
      <c r="A522" s="1636" t="s">
        <v>1077</v>
      </c>
      <c r="B522" s="1684">
        <f t="shared" si="11"/>
        <v>5.2583748247691853</v>
      </c>
      <c r="C522" s="1696">
        <f t="shared" si="11"/>
        <v>5.1298332069749764</v>
      </c>
      <c r="D522" s="1686">
        <f t="shared" si="11"/>
        <v>5.3922052294030687</v>
      </c>
      <c r="E522" s="1684"/>
      <c r="F522" s="1695"/>
      <c r="G522" s="1695"/>
    </row>
    <row r="523" spans="1:7" ht="15">
      <c r="A523" s="1636" t="s">
        <v>1078</v>
      </c>
      <c r="B523" s="1684">
        <f t="shared" si="11"/>
        <v>4.9759354850561266</v>
      </c>
      <c r="C523" s="1696">
        <f t="shared" si="11"/>
        <v>4.7686441365508925</v>
      </c>
      <c r="D523" s="1686">
        <f t="shared" si="11"/>
        <v>5.19121846182653</v>
      </c>
      <c r="E523" s="1684"/>
      <c r="F523" s="1695"/>
      <c r="G523" s="1695"/>
    </row>
    <row r="524" spans="1:7" ht="15">
      <c r="A524" s="1636" t="s">
        <v>1079</v>
      </c>
      <c r="B524" s="1684">
        <f t="shared" si="11"/>
        <v>4.9763105742771874</v>
      </c>
      <c r="C524" s="1696">
        <f t="shared" si="11"/>
        <v>4.7684193318017876</v>
      </c>
      <c r="D524" s="1686">
        <f t="shared" si="11"/>
        <v>5.191349234603071</v>
      </c>
      <c r="E524" s="1684"/>
      <c r="F524" s="1695"/>
      <c r="G524" s="1695"/>
    </row>
    <row r="525" spans="1:7" ht="15">
      <c r="A525" s="1636" t="s">
        <v>1080</v>
      </c>
      <c r="B525" s="1684">
        <f t="shared" si="11"/>
        <v>4.9771209961743335</v>
      </c>
      <c r="C525" s="1696">
        <f t="shared" si="11"/>
        <v>4.7690222970475871</v>
      </c>
      <c r="D525" s="1686">
        <f t="shared" si="11"/>
        <v>5.1915088033978263</v>
      </c>
      <c r="E525" s="1684"/>
      <c r="F525" s="1695"/>
      <c r="G525" s="1695"/>
    </row>
    <row r="526" spans="1:7" ht="15">
      <c r="A526" s="1636" t="s">
        <v>1081</v>
      </c>
      <c r="B526" s="1684">
        <f t="shared" si="11"/>
        <v>4.9773522137665172</v>
      </c>
      <c r="C526" s="1696">
        <f t="shared" si="11"/>
        <v>4.7690715831060215</v>
      </c>
      <c r="D526" s="1686">
        <f t="shared" si="11"/>
        <v>5.1910656403574285</v>
      </c>
      <c r="E526" s="1684"/>
      <c r="F526" s="1695"/>
      <c r="G526" s="1695"/>
    </row>
    <row r="527" spans="1:7" ht="15">
      <c r="A527" s="1636" t="s">
        <v>1082</v>
      </c>
      <c r="B527" s="1684">
        <f t="shared" si="11"/>
        <v>4.9777075242305457</v>
      </c>
      <c r="C527" s="1696">
        <f t="shared" si="11"/>
        <v>4.7689591189321812</v>
      </c>
      <c r="D527" s="1686">
        <f t="shared" si="11"/>
        <v>5.1910416491440126</v>
      </c>
      <c r="E527" s="1684"/>
      <c r="F527" s="1695"/>
      <c r="G527" s="1695"/>
    </row>
    <row r="528" spans="1:7" ht="15">
      <c r="A528" s="1636" t="s">
        <v>1083</v>
      </c>
      <c r="B528" s="1684">
        <f t="shared" si="11"/>
        <v>4.9779900721176329</v>
      </c>
      <c r="C528" s="1696">
        <f t="shared" si="11"/>
        <v>4.7682639434406981</v>
      </c>
      <c r="D528" s="1686">
        <f t="shared" si="11"/>
        <v>5.1914633791759979</v>
      </c>
      <c r="E528" s="1684"/>
      <c r="F528" s="1695"/>
      <c r="G528" s="1695"/>
    </row>
    <row r="529" spans="1:7" ht="15">
      <c r="A529" s="1636" t="s">
        <v>1084</v>
      </c>
      <c r="B529" s="1684">
        <f t="shared" si="11"/>
        <v>4.24506126874864</v>
      </c>
      <c r="C529" s="1696">
        <f t="shared" si="11"/>
        <v>4.3215388495436491</v>
      </c>
      <c r="D529" s="1686">
        <f t="shared" si="11"/>
        <v>4.1675304393493429</v>
      </c>
      <c r="E529" s="1684"/>
      <c r="F529" s="1695"/>
      <c r="G529" s="1695"/>
    </row>
    <row r="530" spans="1:7" ht="15">
      <c r="A530" s="1636" t="s">
        <v>1085</v>
      </c>
      <c r="B530" s="1684">
        <f t="shared" si="11"/>
        <v>4.2450097435087208</v>
      </c>
      <c r="C530" s="1696">
        <f t="shared" si="11"/>
        <v>4.3215482825537332</v>
      </c>
      <c r="D530" s="1686">
        <f t="shared" si="11"/>
        <v>4.1673023980894897</v>
      </c>
      <c r="E530" s="1684"/>
      <c r="F530" s="1695"/>
      <c r="G530" s="1695"/>
    </row>
    <row r="531" spans="1:7" ht="15">
      <c r="A531" s="1636" t="s">
        <v>1086</v>
      </c>
      <c r="B531" s="1684">
        <f t="shared" si="11"/>
        <v>4.2451876926186127</v>
      </c>
      <c r="C531" s="1696">
        <f t="shared" si="11"/>
        <v>4.3216565097299986</v>
      </c>
      <c r="D531" s="1686">
        <f t="shared" si="11"/>
        <v>4.1674361733969212</v>
      </c>
      <c r="E531" s="1684"/>
      <c r="F531" s="1695"/>
      <c r="G531" s="1695"/>
    </row>
    <row r="532" spans="1:7" ht="15">
      <c r="A532" s="1636" t="s">
        <v>1087</v>
      </c>
      <c r="B532" s="1684">
        <f t="shared" si="11"/>
        <v>4.3067621436273962</v>
      </c>
      <c r="C532" s="1696">
        <f t="shared" si="11"/>
        <v>4.3827786816841963</v>
      </c>
      <c r="D532" s="1686">
        <f t="shared" si="11"/>
        <v>4.229356059448186</v>
      </c>
      <c r="E532" s="1684"/>
      <c r="F532" s="1695"/>
      <c r="G532" s="1695"/>
    </row>
    <row r="533" spans="1:7" ht="15">
      <c r="A533" s="1636" t="s">
        <v>1088</v>
      </c>
      <c r="B533" s="1687">
        <f t="shared" si="11"/>
        <v>4.596330435352125</v>
      </c>
      <c r="C533" s="1697">
        <f t="shared" si="11"/>
        <v>4.5622652578784173</v>
      </c>
      <c r="D533" s="1688">
        <f t="shared" si="11"/>
        <v>4.6313838429458798</v>
      </c>
      <c r="E533" s="1684"/>
      <c r="F533" s="1695"/>
      <c r="G533" s="1695"/>
    </row>
    <row r="534" spans="1:7" ht="15">
      <c r="A534" s="1636" t="s">
        <v>1089</v>
      </c>
      <c r="B534" s="1684">
        <f t="shared" si="11"/>
        <v>4.8499103999561699</v>
      </c>
      <c r="C534" s="1696">
        <f t="shared" si="11"/>
        <v>4.7174533672913688</v>
      </c>
      <c r="D534" s="1686">
        <f t="shared" si="11"/>
        <v>4.9847240519101943</v>
      </c>
      <c r="E534" s="1684"/>
      <c r="F534" s="1695"/>
      <c r="G534" s="1695"/>
    </row>
    <row r="535" spans="1:7" ht="15">
      <c r="A535" s="1636" t="s">
        <v>1090</v>
      </c>
      <c r="B535" s="1684">
        <f t="shared" si="11"/>
        <v>4.7883018661455612</v>
      </c>
      <c r="C535" s="1696">
        <f t="shared" si="11"/>
        <v>4.6556949923569402</v>
      </c>
      <c r="D535" s="1686">
        <f t="shared" si="11"/>
        <v>4.9231886456959417</v>
      </c>
      <c r="E535" s="1684"/>
      <c r="F535" s="1695"/>
      <c r="G535" s="1695"/>
    </row>
    <row r="536" spans="1:7" ht="15">
      <c r="A536" s="1636" t="s">
        <v>1091</v>
      </c>
      <c r="B536" s="1698">
        <f t="shared" ref="B536:D537" si="12">((B205/B204)-1)*100</f>
        <v>4.7286554007661685</v>
      </c>
      <c r="C536" s="1696">
        <f t="shared" si="12"/>
        <v>4.5951453581754009</v>
      </c>
      <c r="D536" s="1686">
        <f t="shared" si="12"/>
        <v>4.863687486322954</v>
      </c>
      <c r="E536" s="1684"/>
      <c r="F536" s="1695"/>
      <c r="G536" s="1695"/>
    </row>
    <row r="537" spans="1:7" ht="15">
      <c r="A537" s="1636" t="s">
        <v>1092</v>
      </c>
      <c r="B537" s="1689">
        <f t="shared" si="12"/>
        <v>4.6680774201205422</v>
      </c>
      <c r="C537" s="1690">
        <f t="shared" si="12"/>
        <v>4.5357443026676325</v>
      </c>
      <c r="D537" s="1691">
        <f t="shared" si="12"/>
        <v>4.8020138817979729</v>
      </c>
      <c r="E537" s="1684"/>
      <c r="F537" s="1695"/>
      <c r="G537" s="1695"/>
    </row>
    <row r="538" spans="1:7">
      <c r="A538" s="463" t="s">
        <v>395</v>
      </c>
      <c r="D538" s="1603"/>
    </row>
    <row r="539" spans="1:7">
      <c r="A539" s="1692" t="s">
        <v>1095</v>
      </c>
      <c r="B539" s="1692"/>
      <c r="C539" s="1692"/>
      <c r="D539" s="1692"/>
      <c r="E539" s="1692"/>
    </row>
    <row r="540" spans="1:7">
      <c r="A540" s="1603"/>
    </row>
    <row r="541" spans="1:7" s="1630" customFormat="1" ht="15">
      <c r="A541" s="1693" t="s">
        <v>1096</v>
      </c>
      <c r="B541" s="1585"/>
      <c r="C541" s="1585"/>
      <c r="E541" s="1585"/>
    </row>
    <row r="542" spans="1:7">
      <c r="A542" s="1652" t="s">
        <v>470</v>
      </c>
      <c r="D542" s="1603"/>
    </row>
    <row r="543" spans="1:7" ht="15">
      <c r="A543" s="1633" t="s">
        <v>69</v>
      </c>
      <c r="B543" s="1635" t="s">
        <v>67</v>
      </c>
      <c r="C543" s="1635" t="s">
        <v>873</v>
      </c>
      <c r="D543" s="1635" t="s">
        <v>874</v>
      </c>
    </row>
    <row r="544" spans="1:7" ht="15">
      <c r="A544" s="1636" t="s">
        <v>1043</v>
      </c>
      <c r="B544" s="1699">
        <f t="shared" ref="B544:D559" si="13">((B217/B216)-1)*100</f>
        <v>30.110809588421539</v>
      </c>
      <c r="C544" s="1694">
        <f t="shared" si="13"/>
        <v>27.74753908511871</v>
      </c>
      <c r="D544" s="1685">
        <f t="shared" si="13"/>
        <v>127.7511961722488</v>
      </c>
      <c r="E544" s="1684"/>
    </row>
    <row r="545" spans="1:5" ht="15">
      <c r="A545" s="1636" t="s">
        <v>1044</v>
      </c>
      <c r="B545" s="1698">
        <f t="shared" si="13"/>
        <v>23.142435039541141</v>
      </c>
      <c r="C545" s="1696">
        <f t="shared" si="13"/>
        <v>21.720605566131802</v>
      </c>
      <c r="D545" s="1686">
        <f t="shared" si="13"/>
        <v>56.092436974789919</v>
      </c>
      <c r="E545" s="1684"/>
    </row>
    <row r="546" spans="1:5" ht="15">
      <c r="A546" s="1636" t="s">
        <v>1045</v>
      </c>
      <c r="B546" s="1698">
        <f t="shared" si="13"/>
        <v>9.5906845448129765</v>
      </c>
      <c r="C546" s="1696">
        <f t="shared" si="13"/>
        <v>8.9819021374841768</v>
      </c>
      <c r="D546" s="1686">
        <f t="shared" si="13"/>
        <v>20.592193808882907</v>
      </c>
      <c r="E546" s="1684"/>
    </row>
    <row r="547" spans="1:5" ht="15">
      <c r="A547" s="1636" t="s">
        <v>1046</v>
      </c>
      <c r="B547" s="1698">
        <f t="shared" si="13"/>
        <v>9.6464678987700392</v>
      </c>
      <c r="C547" s="1696">
        <f t="shared" si="13"/>
        <v>8.9797034101004591</v>
      </c>
      <c r="D547" s="1686">
        <f t="shared" si="13"/>
        <v>20.535714285714278</v>
      </c>
      <c r="E547" s="1684"/>
    </row>
    <row r="548" spans="1:5" ht="15">
      <c r="A548" s="1636" t="s">
        <v>1047</v>
      </c>
      <c r="B548" s="1698">
        <f t="shared" si="13"/>
        <v>9.7139836729899685</v>
      </c>
      <c r="C548" s="1696">
        <f t="shared" si="13"/>
        <v>8.979745406659557</v>
      </c>
      <c r="D548" s="1686">
        <f t="shared" si="13"/>
        <v>20.55555555555555</v>
      </c>
      <c r="E548" s="1684"/>
    </row>
    <row r="549" spans="1:5" ht="15">
      <c r="A549" s="1636" t="s">
        <v>1048</v>
      </c>
      <c r="B549" s="1698">
        <f t="shared" si="13"/>
        <v>9.7906964295273227</v>
      </c>
      <c r="C549" s="1696">
        <f t="shared" si="13"/>
        <v>8.9821048391737222</v>
      </c>
      <c r="D549" s="1686">
        <f t="shared" si="13"/>
        <v>20.583717357910913</v>
      </c>
      <c r="E549" s="1684"/>
    </row>
    <row r="550" spans="1:5" ht="15">
      <c r="A550" s="1636" t="s">
        <v>1049</v>
      </c>
      <c r="B550" s="1698">
        <f t="shared" si="13"/>
        <v>9.8683568990736159</v>
      </c>
      <c r="C550" s="1696">
        <f t="shared" si="13"/>
        <v>8.9809926082365266</v>
      </c>
      <c r="D550" s="1686">
        <f t="shared" si="13"/>
        <v>20.57324840764332</v>
      </c>
      <c r="E550" s="1684"/>
    </row>
    <row r="551" spans="1:5" ht="15">
      <c r="A551" s="1636" t="s">
        <v>1050</v>
      </c>
      <c r="B551" s="1698">
        <f t="shared" si="13"/>
        <v>9.9405343037188167</v>
      </c>
      <c r="C551" s="1696">
        <f t="shared" si="13"/>
        <v>8.9724335061285743</v>
      </c>
      <c r="D551" s="1686">
        <f t="shared" si="13"/>
        <v>20.496566296883255</v>
      </c>
      <c r="E551" s="1684"/>
    </row>
    <row r="552" spans="1:5" ht="15">
      <c r="A552" s="1636" t="s">
        <v>1051</v>
      </c>
      <c r="B552" s="1698">
        <f t="shared" si="13"/>
        <v>27.989020747557912</v>
      </c>
      <c r="C552" s="1696">
        <f t="shared" si="13"/>
        <v>26.434890854932647</v>
      </c>
      <c r="D552" s="1686">
        <f t="shared" si="13"/>
        <v>43.314335817623849</v>
      </c>
      <c r="E552" s="1696"/>
    </row>
    <row r="553" spans="1:5" ht="15">
      <c r="A553" s="1636" t="s">
        <v>1052</v>
      </c>
      <c r="B553" s="1698">
        <f t="shared" si="13"/>
        <v>28.175854673899337</v>
      </c>
      <c r="C553" s="1696">
        <f t="shared" si="13"/>
        <v>26.435528675410524</v>
      </c>
      <c r="D553" s="1686">
        <f t="shared" si="13"/>
        <v>43.315998776384212</v>
      </c>
      <c r="E553" s="1696"/>
    </row>
    <row r="554" spans="1:5" ht="15">
      <c r="A554" s="1636" t="s">
        <v>1053</v>
      </c>
      <c r="B554" s="1698">
        <f t="shared" si="13"/>
        <v>28.379508882436877</v>
      </c>
      <c r="C554" s="1696">
        <f t="shared" si="13"/>
        <v>26.43435214283727</v>
      </c>
      <c r="D554" s="1686">
        <f t="shared" si="13"/>
        <v>43.308431163287089</v>
      </c>
      <c r="E554" s="1696"/>
    </row>
    <row r="555" spans="1:5" ht="15">
      <c r="A555" s="1636" t="s">
        <v>1054</v>
      </c>
      <c r="B555" s="1698">
        <f t="shared" si="13"/>
        <v>28.605105795768161</v>
      </c>
      <c r="C555" s="1696">
        <f t="shared" si="13"/>
        <v>26.435264616602883</v>
      </c>
      <c r="D555" s="1686">
        <f t="shared" si="13"/>
        <v>43.297587131367287</v>
      </c>
      <c r="E555" s="1696"/>
    </row>
    <row r="556" spans="1:5" ht="15">
      <c r="A556" s="1636" t="s">
        <v>1055</v>
      </c>
      <c r="B556" s="1698">
        <f t="shared" si="13"/>
        <v>28.853519321619657</v>
      </c>
      <c r="C556" s="1696">
        <f t="shared" si="13"/>
        <v>26.435281837160751</v>
      </c>
      <c r="D556" s="1686">
        <f t="shared" si="13"/>
        <v>43.301112150504096</v>
      </c>
      <c r="E556" s="1696"/>
    </row>
    <row r="557" spans="1:5" ht="15">
      <c r="A557" s="1636" t="s">
        <v>1056</v>
      </c>
      <c r="B557" s="1698">
        <f t="shared" si="13"/>
        <v>29.124933496796281</v>
      </c>
      <c r="C557" s="1696">
        <f t="shared" si="13"/>
        <v>26.43550051599588</v>
      </c>
      <c r="D557" s="1686">
        <f t="shared" si="13"/>
        <v>43.301660984985844</v>
      </c>
      <c r="E557" s="1696"/>
    </row>
    <row r="558" spans="1:5" ht="15">
      <c r="A558" s="1636" t="s">
        <v>1057</v>
      </c>
      <c r="B558" s="1698">
        <f t="shared" si="13"/>
        <v>29.415821719035495</v>
      </c>
      <c r="C558" s="1696">
        <f t="shared" si="13"/>
        <v>26.433554256858962</v>
      </c>
      <c r="D558" s="1686">
        <f t="shared" si="13"/>
        <v>43.285923976312191</v>
      </c>
      <c r="E558" s="1696"/>
    </row>
    <row r="559" spans="1:5" ht="15">
      <c r="A559" s="1636" t="s">
        <v>1058</v>
      </c>
      <c r="B559" s="1698">
        <f t="shared" si="13"/>
        <v>18.203273696231449</v>
      </c>
      <c r="C559" s="1696">
        <f t="shared" si="13"/>
        <v>17.702451452967914</v>
      </c>
      <c r="D559" s="1686">
        <f t="shared" si="13"/>
        <v>20.258575011480453</v>
      </c>
      <c r="E559" s="1696"/>
    </row>
    <row r="560" spans="1:5" ht="15">
      <c r="A560" s="1636" t="s">
        <v>1059</v>
      </c>
      <c r="B560" s="1698">
        <f t="shared" ref="B560:D575" si="14">((B233/B232)-1)*100</f>
        <v>18.212265642382874</v>
      </c>
      <c r="C560" s="1696">
        <f t="shared" si="14"/>
        <v>17.702680961226246</v>
      </c>
      <c r="D560" s="1686">
        <f t="shared" si="14"/>
        <v>20.259076489249207</v>
      </c>
      <c r="E560" s="1696"/>
    </row>
    <row r="561" spans="1:5" ht="15">
      <c r="A561" s="1636" t="s">
        <v>1060</v>
      </c>
      <c r="B561" s="1698">
        <f t="shared" si="14"/>
        <v>18.221308633414246</v>
      </c>
      <c r="C561" s="1696">
        <f t="shared" si="14"/>
        <v>17.702502034806056</v>
      </c>
      <c r="D561" s="1686">
        <f t="shared" si="14"/>
        <v>20.260863193375833</v>
      </c>
      <c r="E561" s="1696"/>
    </row>
    <row r="562" spans="1:5" ht="15">
      <c r="A562" s="1636" t="s">
        <v>1061</v>
      </c>
      <c r="B562" s="1698">
        <f t="shared" si="14"/>
        <v>18.229657654487031</v>
      </c>
      <c r="C562" s="1696">
        <f t="shared" si="14"/>
        <v>17.702081386817014</v>
      </c>
      <c r="D562" s="1686">
        <f t="shared" si="14"/>
        <v>20.259566171094324</v>
      </c>
      <c r="E562" s="1696"/>
    </row>
    <row r="563" spans="1:5" ht="15">
      <c r="A563" s="1636" t="s">
        <v>1062</v>
      </c>
      <c r="B563" s="1698">
        <f t="shared" si="14"/>
        <v>18.239323569122611</v>
      </c>
      <c r="C563" s="1696">
        <f t="shared" si="14"/>
        <v>17.701905137772677</v>
      </c>
      <c r="D563" s="1686">
        <f t="shared" si="14"/>
        <v>20.263126783874608</v>
      </c>
      <c r="E563" s="1696"/>
    </row>
    <row r="564" spans="1:5" ht="15">
      <c r="A564" s="1636" t="s">
        <v>1063</v>
      </c>
      <c r="B564" s="1698">
        <f t="shared" si="14"/>
        <v>4.716534394705918</v>
      </c>
      <c r="C564" s="1696">
        <f t="shared" si="14"/>
        <v>3.2600867984774018</v>
      </c>
      <c r="D564" s="1686">
        <f t="shared" si="14"/>
        <v>10.084399443890524</v>
      </c>
      <c r="E564" s="1696"/>
    </row>
    <row r="565" spans="1:5" ht="15">
      <c r="A565" s="1636" t="s">
        <v>1064</v>
      </c>
      <c r="B565" s="1698">
        <f t="shared" si="14"/>
        <v>4.7911663942895144</v>
      </c>
      <c r="C565" s="1696">
        <f t="shared" si="14"/>
        <v>3.2601115116806856</v>
      </c>
      <c r="D565" s="1686">
        <f t="shared" si="14"/>
        <v>10.084194412552616</v>
      </c>
      <c r="E565" s="1696"/>
    </row>
    <row r="566" spans="1:5" ht="15">
      <c r="A566" s="1636" t="s">
        <v>1065</v>
      </c>
      <c r="B566" s="1698">
        <f t="shared" si="14"/>
        <v>4.8684494432351011</v>
      </c>
      <c r="C566" s="1696">
        <f t="shared" si="14"/>
        <v>3.2601004867101713</v>
      </c>
      <c r="D566" s="1686">
        <f t="shared" si="14"/>
        <v>10.084014137551423</v>
      </c>
      <c r="E566" s="1696"/>
    </row>
    <row r="567" spans="1:5" ht="15">
      <c r="A567" s="1636" t="s">
        <v>1066</v>
      </c>
      <c r="B567" s="1698">
        <f t="shared" si="14"/>
        <v>4.9487183494028031</v>
      </c>
      <c r="C567" s="1696">
        <f t="shared" si="14"/>
        <v>3.2603015631867294</v>
      </c>
      <c r="D567" s="1686">
        <f t="shared" si="14"/>
        <v>10.084528985125839</v>
      </c>
      <c r="E567" s="1696"/>
    </row>
    <row r="568" spans="1:5" ht="15">
      <c r="A568" s="1636" t="s">
        <v>1067</v>
      </c>
      <c r="B568" s="1698">
        <f t="shared" si="14"/>
        <v>5.0317774264875492</v>
      </c>
      <c r="C568" s="1696">
        <f t="shared" si="14"/>
        <v>3.2605854240537191</v>
      </c>
      <c r="D568" s="1686">
        <f t="shared" si="14"/>
        <v>10.085391625309569</v>
      </c>
      <c r="E568" s="1696"/>
    </row>
    <row r="569" spans="1:5" ht="15">
      <c r="A569" s="1636" t="s">
        <v>1068</v>
      </c>
      <c r="B569" s="1698">
        <f t="shared" si="14"/>
        <v>5.1907332805651629</v>
      </c>
      <c r="C569" s="1696">
        <f t="shared" si="14"/>
        <v>5.4438173255742184</v>
      </c>
      <c r="D569" s="1686">
        <f t="shared" si="14"/>
        <v>4.5133942531531135</v>
      </c>
      <c r="E569" s="1696"/>
    </row>
    <row r="570" spans="1:5" ht="15">
      <c r="A570" s="1636" t="s">
        <v>1069</v>
      </c>
      <c r="B570" s="1698">
        <f t="shared" si="14"/>
        <v>5.1924511010682739</v>
      </c>
      <c r="C570" s="1696">
        <f t="shared" si="14"/>
        <v>5.443789167826063</v>
      </c>
      <c r="D570" s="1686">
        <f t="shared" si="14"/>
        <v>4.5137965425531945</v>
      </c>
      <c r="E570" s="1696"/>
    </row>
    <row r="571" spans="1:5" ht="15">
      <c r="A571" s="1636" t="s">
        <v>1070</v>
      </c>
      <c r="B571" s="1698">
        <f t="shared" si="14"/>
        <v>5.1940869617207008</v>
      </c>
      <c r="C571" s="1696">
        <f t="shared" si="14"/>
        <v>5.4438508917885375</v>
      </c>
      <c r="D571" s="1686">
        <f t="shared" si="14"/>
        <v>4.5136817997471157</v>
      </c>
      <c r="E571" s="1696"/>
    </row>
    <row r="572" spans="1:5" ht="15">
      <c r="A572" s="1636" t="s">
        <v>1071</v>
      </c>
      <c r="B572" s="1698">
        <f t="shared" si="14"/>
        <v>5.1956171368487736</v>
      </c>
      <c r="C572" s="1696">
        <f t="shared" si="14"/>
        <v>5.4437889479789225</v>
      </c>
      <c r="D572" s="1686">
        <f t="shared" si="14"/>
        <v>4.5135322270157596</v>
      </c>
      <c r="E572" s="1696"/>
    </row>
    <row r="573" spans="1:5" ht="15">
      <c r="A573" s="1636" t="s">
        <v>1072</v>
      </c>
      <c r="B573" s="1698">
        <f t="shared" si="14"/>
        <v>5.1973788307392965</v>
      </c>
      <c r="C573" s="1696">
        <f t="shared" si="14"/>
        <v>5.4439289755646714</v>
      </c>
      <c r="D573" s="1686">
        <f t="shared" si="14"/>
        <v>4.5137195232929805</v>
      </c>
      <c r="E573" s="1696"/>
    </row>
    <row r="574" spans="1:5" ht="15">
      <c r="A574" s="1636" t="s">
        <v>1073</v>
      </c>
      <c r="B574" s="1698">
        <f t="shared" si="14"/>
        <v>5.1990454476252612</v>
      </c>
      <c r="C574" s="1696">
        <f t="shared" si="14"/>
        <v>5.4439791045222119</v>
      </c>
      <c r="D574" s="1686">
        <f t="shared" si="14"/>
        <v>4.5138235847282271</v>
      </c>
      <c r="E574" s="1696"/>
    </row>
    <row r="575" spans="1:5" ht="15">
      <c r="A575" s="1636" t="s">
        <v>1074</v>
      </c>
      <c r="B575" s="1698">
        <f t="shared" si="14"/>
        <v>5.2005070433340794</v>
      </c>
      <c r="C575" s="1696">
        <f t="shared" si="14"/>
        <v>5.4439149715926449</v>
      </c>
      <c r="D575" s="1686">
        <f t="shared" si="14"/>
        <v>4.5134931584454696</v>
      </c>
      <c r="E575" s="1696"/>
    </row>
    <row r="576" spans="1:5" ht="15">
      <c r="A576" s="1636" t="s">
        <v>1075</v>
      </c>
      <c r="B576" s="1698">
        <f t="shared" ref="B576:D591" si="15">((B249/B248)-1)*100</f>
        <v>5.2021473546731922</v>
      </c>
      <c r="C576" s="1696">
        <f t="shared" si="15"/>
        <v>5.4439059784653354</v>
      </c>
      <c r="D576" s="1686">
        <f t="shared" si="15"/>
        <v>4.5137139613930177</v>
      </c>
      <c r="E576" s="1696"/>
    </row>
    <row r="577" spans="1:5" ht="15">
      <c r="A577" s="1636" t="s">
        <v>1076</v>
      </c>
      <c r="B577" s="1698">
        <f t="shared" si="15"/>
        <v>5.2035970973667744</v>
      </c>
      <c r="C577" s="1696">
        <f t="shared" si="15"/>
        <v>5.4438297104142608</v>
      </c>
      <c r="D577" s="1686">
        <f t="shared" si="15"/>
        <v>4.5134206688673517</v>
      </c>
      <c r="E577" s="1696"/>
    </row>
    <row r="578" spans="1:5" ht="15">
      <c r="A578" s="1636" t="s">
        <v>1077</v>
      </c>
      <c r="B578" s="1698">
        <f t="shared" si="15"/>
        <v>5.2054396544881865</v>
      </c>
      <c r="C578" s="1696">
        <f t="shared" si="15"/>
        <v>5.4443609673761273</v>
      </c>
      <c r="D578" s="1686">
        <f t="shared" si="15"/>
        <v>4.5129199117265761</v>
      </c>
      <c r="E578" s="1696"/>
    </row>
    <row r="579" spans="1:5" ht="15">
      <c r="A579" s="1636" t="s">
        <v>1078</v>
      </c>
      <c r="B579" s="1698">
        <f t="shared" si="15"/>
        <v>3.5144756826466894</v>
      </c>
      <c r="C579" s="1696">
        <f t="shared" si="15"/>
        <v>3.256689977402405</v>
      </c>
      <c r="D579" s="1686">
        <f t="shared" si="15"/>
        <v>4.2683335567770486</v>
      </c>
      <c r="E579" s="1696"/>
    </row>
    <row r="580" spans="1:5" ht="15">
      <c r="A580" s="1636" t="s">
        <v>1079</v>
      </c>
      <c r="B580" s="1698">
        <f t="shared" si="15"/>
        <v>3.5164387875354253</v>
      </c>
      <c r="C580" s="1696">
        <f t="shared" si="15"/>
        <v>3.2568318546089658</v>
      </c>
      <c r="D580" s="1686">
        <f t="shared" si="15"/>
        <v>4.268256749010213</v>
      </c>
      <c r="E580" s="1696"/>
    </row>
    <row r="581" spans="1:5" ht="15">
      <c r="A581" s="1636" t="s">
        <v>1080</v>
      </c>
      <c r="B581" s="1698">
        <f t="shared" si="15"/>
        <v>3.5182688284171482</v>
      </c>
      <c r="C581" s="1696">
        <f t="shared" si="15"/>
        <v>3.2567664168582144</v>
      </c>
      <c r="D581" s="1686">
        <f t="shared" si="15"/>
        <v>4.2682300230187487</v>
      </c>
      <c r="E581" s="1696"/>
    </row>
    <row r="582" spans="1:5" ht="15">
      <c r="A582" s="1636" t="s">
        <v>1081</v>
      </c>
      <c r="B582" s="1698">
        <f t="shared" si="15"/>
        <v>3.5202176395857654</v>
      </c>
      <c r="C582" s="1696">
        <f t="shared" si="15"/>
        <v>3.2567638143523148</v>
      </c>
      <c r="D582" s="1686">
        <f t="shared" si="15"/>
        <v>4.2684459249695772</v>
      </c>
      <c r="E582" s="1696"/>
    </row>
    <row r="583" spans="1:5" ht="15">
      <c r="A583" s="1636" t="s">
        <v>1082</v>
      </c>
      <c r="B583" s="1698">
        <f t="shared" si="15"/>
        <v>3.521994491150382</v>
      </c>
      <c r="C583" s="1696">
        <f t="shared" si="15"/>
        <v>3.2567143162008927</v>
      </c>
      <c r="D583" s="1686">
        <f t="shared" si="15"/>
        <v>4.2680996063196863</v>
      </c>
      <c r="E583" s="1696"/>
    </row>
    <row r="584" spans="1:5" ht="15">
      <c r="A584" s="1636" t="s">
        <v>1083</v>
      </c>
      <c r="B584" s="1698">
        <f t="shared" si="15"/>
        <v>3.5238302794588616</v>
      </c>
      <c r="C584" s="1696">
        <f t="shared" si="15"/>
        <v>3.2566844049537025</v>
      </c>
      <c r="D584" s="1686">
        <f t="shared" si="15"/>
        <v>4.2678946986728583</v>
      </c>
      <c r="E584" s="1696"/>
    </row>
    <row r="585" spans="1:5" ht="15">
      <c r="A585" s="1636" t="s">
        <v>1084</v>
      </c>
      <c r="B585" s="1698">
        <f t="shared" si="15"/>
        <v>4.4359903856608485</v>
      </c>
      <c r="C585" s="1696">
        <f t="shared" si="15"/>
        <v>3.8315088053307855</v>
      </c>
      <c r="D585" s="1686">
        <f t="shared" si="15"/>
        <v>6.1032863849765251</v>
      </c>
      <c r="E585" s="1696"/>
    </row>
    <row r="586" spans="1:5" ht="15">
      <c r="A586" s="1636" t="s">
        <v>1085</v>
      </c>
      <c r="B586" s="1698">
        <f t="shared" si="15"/>
        <v>4.4455987586568879</v>
      </c>
      <c r="C586" s="1696">
        <f t="shared" si="15"/>
        <v>3.8314362345612585</v>
      </c>
      <c r="D586" s="1686">
        <f t="shared" si="15"/>
        <v>6.1033267781055445</v>
      </c>
      <c r="E586" s="1696"/>
    </row>
    <row r="587" spans="1:5" ht="15">
      <c r="A587" s="1636" t="s">
        <v>1086</v>
      </c>
      <c r="B587" s="1698">
        <f t="shared" si="15"/>
        <v>4.4553101061257649</v>
      </c>
      <c r="C587" s="1696">
        <f t="shared" si="15"/>
        <v>3.8314170644173418</v>
      </c>
      <c r="D587" s="1686">
        <f t="shared" si="15"/>
        <v>6.1032446896828629</v>
      </c>
      <c r="E587" s="1696"/>
    </row>
    <row r="588" spans="1:5" ht="15">
      <c r="A588" s="1636" t="s">
        <v>1087</v>
      </c>
      <c r="B588" s="1700">
        <f t="shared" si="15"/>
        <v>4.5451638348220857</v>
      </c>
      <c r="C588" s="1697">
        <f t="shared" si="15"/>
        <v>3.9054492414088315</v>
      </c>
      <c r="D588" s="1688">
        <f t="shared" si="15"/>
        <v>6.1987095271541559</v>
      </c>
      <c r="E588" s="1696"/>
    </row>
    <row r="589" spans="1:5" ht="15">
      <c r="A589" s="1636" t="s">
        <v>1088</v>
      </c>
      <c r="B589" s="1700">
        <f t="shared" si="15"/>
        <v>6.9412155417782007</v>
      </c>
      <c r="C589" s="1697">
        <f t="shared" si="15"/>
        <v>7.5024085267946017</v>
      </c>
      <c r="D589" s="1688">
        <f t="shared" si="15"/>
        <v>5.521972749952031</v>
      </c>
      <c r="E589" s="1684"/>
    </row>
    <row r="590" spans="1:5" ht="15">
      <c r="A590" s="1636" t="s">
        <v>1089</v>
      </c>
      <c r="B590" s="1698">
        <f t="shared" si="15"/>
        <v>8.6565307628243549</v>
      </c>
      <c r="C590" s="1696">
        <f t="shared" si="15"/>
        <v>10.100318766377892</v>
      </c>
      <c r="D590" s="1686">
        <f t="shared" si="15"/>
        <v>4.9365115448316121</v>
      </c>
      <c r="E590" s="1684"/>
    </row>
    <row r="591" spans="1:5" ht="15">
      <c r="A591" s="1636" t="s">
        <v>1090</v>
      </c>
      <c r="B591" s="1698">
        <f t="shared" si="15"/>
        <v>8.6428993004581187</v>
      </c>
      <c r="C591" s="1696">
        <f t="shared" si="15"/>
        <v>10.036473788328394</v>
      </c>
      <c r="D591" s="1686">
        <f t="shared" si="15"/>
        <v>4.8757315144631663</v>
      </c>
      <c r="E591" s="1684"/>
    </row>
    <row r="592" spans="1:5" ht="15">
      <c r="A592" s="1636" t="s">
        <v>1091</v>
      </c>
      <c r="B592" s="1698">
        <f t="shared" ref="B592:D593" si="16">((B265/B264)-1)*100</f>
        <v>8.6283013272415729</v>
      </c>
      <c r="C592" s="1696">
        <f t="shared" si="16"/>
        <v>9.9728144673227437</v>
      </c>
      <c r="D592" s="1686">
        <f t="shared" si="16"/>
        <v>4.8148935040102092</v>
      </c>
      <c r="E592" s="1684"/>
    </row>
    <row r="593" spans="1:5" ht="15">
      <c r="A593" s="1636" t="s">
        <v>1092</v>
      </c>
      <c r="B593" s="1689">
        <f t="shared" si="16"/>
        <v>8.6132316021965138</v>
      </c>
      <c r="C593" s="1690">
        <f t="shared" si="16"/>
        <v>9.9098571304098613</v>
      </c>
      <c r="D593" s="1691">
        <f t="shared" si="16"/>
        <v>4.7548126474157071</v>
      </c>
      <c r="E593" s="1684"/>
    </row>
    <row r="594" spans="1:5">
      <c r="A594" s="463" t="s">
        <v>395</v>
      </c>
      <c r="D594" s="1603"/>
    </row>
    <row r="595" spans="1:5">
      <c r="A595" s="1692" t="s">
        <v>1097</v>
      </c>
      <c r="B595" s="1692"/>
      <c r="C595" s="1692"/>
      <c r="D595" s="1692"/>
      <c r="E595" s="1692"/>
    </row>
    <row r="597" spans="1:5" s="1630" customFormat="1" ht="15">
      <c r="A597" s="1701" t="s">
        <v>1098</v>
      </c>
      <c r="B597" s="1585"/>
      <c r="C597" s="1585"/>
      <c r="D597" s="1585"/>
    </row>
    <row r="598" spans="1:5" ht="15">
      <c r="A598" s="1633" t="s">
        <v>69</v>
      </c>
      <c r="B598" s="1635" t="s">
        <v>67</v>
      </c>
      <c r="C598" s="1635" t="s">
        <v>873</v>
      </c>
      <c r="D598" s="1635" t="s">
        <v>874</v>
      </c>
      <c r="E598" s="1635" t="s">
        <v>985</v>
      </c>
    </row>
    <row r="599" spans="1:5" ht="15">
      <c r="A599" s="1702" t="s">
        <v>1099</v>
      </c>
      <c r="B599" s="1703"/>
      <c r="C599" s="1703"/>
      <c r="D599" s="1703"/>
      <c r="E599" s="1704"/>
    </row>
    <row r="600" spans="1:5" ht="15">
      <c r="A600" s="1636">
        <v>1975</v>
      </c>
      <c r="B600" s="1644">
        <v>211812</v>
      </c>
      <c r="C600" s="1644">
        <v>155058</v>
      </c>
      <c r="D600" s="1644">
        <v>56754</v>
      </c>
      <c r="E600" s="1609">
        <v>27758</v>
      </c>
    </row>
    <row r="601" spans="1:5" ht="15">
      <c r="A601" s="1636">
        <v>1980</v>
      </c>
      <c r="B601" s="1644">
        <v>451848</v>
      </c>
      <c r="C601" s="1644">
        <v>331688</v>
      </c>
      <c r="D601" s="1705">
        <v>120160</v>
      </c>
      <c r="E601" s="1609">
        <v>29570</v>
      </c>
    </row>
    <row r="602" spans="1:5" ht="15">
      <c r="A602" s="1636">
        <v>1985</v>
      </c>
      <c r="B602" s="1644">
        <v>566036</v>
      </c>
      <c r="C602" s="1644">
        <v>380253</v>
      </c>
      <c r="D602" s="1705">
        <v>185783</v>
      </c>
      <c r="E602" s="1609">
        <v>31397</v>
      </c>
    </row>
    <row r="603" spans="1:5" ht="15">
      <c r="A603" s="1636">
        <v>1995</v>
      </c>
      <c r="B603" s="1644">
        <v>942463</v>
      </c>
      <c r="C603" s="1644">
        <v>650744</v>
      </c>
      <c r="D603" s="1705">
        <v>291719</v>
      </c>
      <c r="E603" s="1609">
        <v>35049</v>
      </c>
    </row>
    <row r="604" spans="1:5" ht="15">
      <c r="A604" s="1636">
        <v>2001</v>
      </c>
      <c r="B604" s="1644">
        <v>1170254</v>
      </c>
      <c r="C604" s="1644">
        <v>789826</v>
      </c>
      <c r="D604" s="1705">
        <v>380428</v>
      </c>
      <c r="E604" s="1609">
        <v>37193</v>
      </c>
    </row>
    <row r="605" spans="1:5" ht="15">
      <c r="A605" s="1636">
        <v>2005</v>
      </c>
      <c r="B605" s="1706">
        <v>1399484</v>
      </c>
      <c r="C605" s="1666">
        <v>926814</v>
      </c>
      <c r="D605" s="1706">
        <v>472670</v>
      </c>
      <c r="E605" s="1609">
        <v>38691</v>
      </c>
    </row>
    <row r="606" spans="1:5" ht="15">
      <c r="A606" s="1702" t="s">
        <v>979</v>
      </c>
      <c r="B606" s="1707"/>
      <c r="C606" s="1707"/>
      <c r="D606" s="1611"/>
      <c r="E606" s="1611"/>
    </row>
    <row r="607" spans="1:5" ht="15">
      <c r="A607" s="1636">
        <v>1975</v>
      </c>
      <c r="B607" s="1708">
        <v>54886</v>
      </c>
      <c r="C607" s="1644">
        <v>29238</v>
      </c>
      <c r="D607" s="1709">
        <v>25648</v>
      </c>
      <c r="E607" s="1609">
        <v>27758</v>
      </c>
    </row>
    <row r="608" spans="1:5" ht="15">
      <c r="A608" s="1636">
        <v>1980</v>
      </c>
      <c r="B608" s="1644">
        <v>90792</v>
      </c>
      <c r="C608" s="1644">
        <v>47993</v>
      </c>
      <c r="D608" s="1705">
        <v>42799</v>
      </c>
      <c r="E608" s="1609">
        <v>29570</v>
      </c>
    </row>
    <row r="609" spans="1:13" ht="15">
      <c r="A609" s="1636">
        <v>1985</v>
      </c>
      <c r="B609" s="1644">
        <v>135982</v>
      </c>
      <c r="C609" s="1644">
        <v>69975</v>
      </c>
      <c r="D609" s="1705">
        <v>66007</v>
      </c>
      <c r="E609" s="1609">
        <v>31397</v>
      </c>
    </row>
    <row r="610" spans="1:13" ht="15">
      <c r="A610" s="1636">
        <v>1995</v>
      </c>
      <c r="B610" s="1644">
        <v>222627</v>
      </c>
      <c r="C610" s="1644">
        <v>113365</v>
      </c>
      <c r="D610" s="1705">
        <v>109262</v>
      </c>
      <c r="E610" s="1609">
        <v>35049</v>
      </c>
    </row>
    <row r="611" spans="1:13" ht="15">
      <c r="A611" s="1636">
        <v>2001</v>
      </c>
      <c r="B611" s="1644">
        <v>296152</v>
      </c>
      <c r="C611" s="1644">
        <v>148982</v>
      </c>
      <c r="D611" s="1705">
        <v>147170</v>
      </c>
      <c r="E611" s="1609">
        <v>37193</v>
      </c>
    </row>
    <row r="612" spans="1:13" ht="15">
      <c r="A612" s="1636">
        <v>2005</v>
      </c>
      <c r="B612" s="1666">
        <v>350277</v>
      </c>
      <c r="C612" s="1666">
        <v>176926</v>
      </c>
      <c r="D612" s="1706">
        <v>173351</v>
      </c>
      <c r="E612" s="1609">
        <v>38691</v>
      </c>
    </row>
    <row r="613" spans="1:13" ht="15">
      <c r="A613" s="1710" t="s">
        <v>980</v>
      </c>
      <c r="B613" s="1707"/>
      <c r="C613" s="1707"/>
      <c r="D613" s="1611"/>
      <c r="E613" s="1611"/>
      <c r="H613" s="1632"/>
      <c r="I613" s="1632"/>
      <c r="J613" s="1632"/>
      <c r="K613" s="1632"/>
      <c r="L613" s="1632"/>
      <c r="M613" s="1632"/>
    </row>
    <row r="614" spans="1:13" ht="15">
      <c r="A614" s="1636">
        <v>1975</v>
      </c>
      <c r="B614" s="1708">
        <v>156926</v>
      </c>
      <c r="C614" s="1644">
        <v>125820</v>
      </c>
      <c r="D614" s="1709">
        <v>31106</v>
      </c>
      <c r="E614" s="1609">
        <v>27758</v>
      </c>
      <c r="H614" s="1632"/>
      <c r="I614" s="1632"/>
      <c r="J614" s="1632"/>
      <c r="K614" s="1632"/>
      <c r="L614" s="1632"/>
      <c r="M614" s="1632"/>
    </row>
    <row r="615" spans="1:13" ht="15">
      <c r="A615" s="1636">
        <v>1980</v>
      </c>
      <c r="B615" s="1644">
        <v>361056</v>
      </c>
      <c r="C615" s="1644">
        <v>283695</v>
      </c>
      <c r="D615" s="1705">
        <v>77361</v>
      </c>
      <c r="E615" s="1609">
        <v>29570</v>
      </c>
      <c r="H615" s="1632"/>
      <c r="I615" s="1632"/>
      <c r="J615" s="1632"/>
      <c r="K615" s="1632"/>
      <c r="L615" s="1632"/>
      <c r="M615" s="1632"/>
    </row>
    <row r="616" spans="1:13" ht="15">
      <c r="A616" s="1636">
        <v>1985</v>
      </c>
      <c r="B616" s="1644">
        <v>430054</v>
      </c>
      <c r="C616" s="1644">
        <v>310278</v>
      </c>
      <c r="D616" s="1705">
        <v>119776</v>
      </c>
      <c r="E616" s="1609">
        <v>31397</v>
      </c>
      <c r="H616" s="1632"/>
      <c r="I616" s="1632"/>
      <c r="J616" s="1632"/>
      <c r="K616" s="1632"/>
      <c r="L616" s="1632"/>
      <c r="M616" s="1632"/>
    </row>
    <row r="617" spans="1:13" ht="15">
      <c r="A617" s="1636">
        <v>1995</v>
      </c>
      <c r="B617" s="1644">
        <v>719836</v>
      </c>
      <c r="C617" s="1644">
        <v>537379</v>
      </c>
      <c r="D617" s="1705">
        <v>182457</v>
      </c>
      <c r="E617" s="1609">
        <v>35049</v>
      </c>
      <c r="H617" s="1711"/>
      <c r="I617" s="1"/>
      <c r="J617" s="1"/>
      <c r="K617" s="1"/>
      <c r="L617" s="1"/>
      <c r="M617" s="1"/>
    </row>
    <row r="618" spans="1:13" ht="15">
      <c r="A618" s="1636">
        <v>2001</v>
      </c>
      <c r="B618" s="1644">
        <v>874102</v>
      </c>
      <c r="C618" s="1644">
        <v>640844</v>
      </c>
      <c r="D618" s="1705">
        <v>233258</v>
      </c>
      <c r="E618" s="1609">
        <v>37193</v>
      </c>
      <c r="H618" s="1712"/>
      <c r="I618" s="1712"/>
      <c r="J618" s="1712"/>
      <c r="K618" s="1712"/>
      <c r="L618" s="1712"/>
      <c r="M618" s="1712"/>
    </row>
    <row r="619" spans="1:13" ht="15">
      <c r="A619" s="1636">
        <v>2005</v>
      </c>
      <c r="B619" s="1666">
        <v>1049207</v>
      </c>
      <c r="C619" s="1666">
        <v>749888</v>
      </c>
      <c r="D619" s="1706">
        <v>299319</v>
      </c>
      <c r="E619" s="1613">
        <v>38691</v>
      </c>
      <c r="H619" s="1632"/>
      <c r="I619" s="1632"/>
      <c r="J619" s="1632"/>
      <c r="K619" s="1632"/>
      <c r="L619" s="1632"/>
      <c r="M619" s="1632"/>
    </row>
    <row r="620" spans="1:13">
      <c r="A620" s="1602" t="s">
        <v>1100</v>
      </c>
      <c r="E620" s="1603"/>
      <c r="H620" s="1632"/>
      <c r="I620" s="1632"/>
      <c r="J620" s="1632"/>
      <c r="K620" s="1632"/>
      <c r="L620" s="1632"/>
      <c r="M620" s="1632"/>
    </row>
    <row r="621" spans="1:13">
      <c r="A621" s="1603"/>
      <c r="H621" s="1632"/>
      <c r="I621" s="1632"/>
      <c r="J621" s="1632"/>
      <c r="K621" s="1632"/>
      <c r="L621" s="1632"/>
      <c r="M621" s="1632"/>
    </row>
    <row r="622" spans="1:13">
      <c r="A622" s="1713"/>
      <c r="B622" s="1713"/>
      <c r="C622" s="1713"/>
      <c r="D622" s="1713"/>
      <c r="E622" s="1713"/>
      <c r="F622" s="1713"/>
    </row>
    <row r="623" spans="1:13" s="1630" customFormat="1" ht="15">
      <c r="A623" s="1714" t="s">
        <v>1101</v>
      </c>
      <c r="B623" s="1714"/>
      <c r="C623" s="1714"/>
      <c r="D623" s="1714"/>
      <c r="E623" s="1714"/>
      <c r="F623" s="1585"/>
      <c r="H623" s="1585"/>
      <c r="I623" s="1585"/>
    </row>
    <row r="624" spans="1:13">
      <c r="A624" s="1652" t="s">
        <v>470</v>
      </c>
      <c r="E624" s="1603"/>
      <c r="F624" s="1602"/>
      <c r="H624" s="1602"/>
      <c r="I624" s="1602"/>
    </row>
    <row r="625" spans="1:9" ht="30">
      <c r="A625" s="1715" t="s">
        <v>988</v>
      </c>
      <c r="B625" s="1635" t="s">
        <v>67</v>
      </c>
      <c r="C625" s="1635" t="s">
        <v>873</v>
      </c>
      <c r="D625" s="1635" t="s">
        <v>874</v>
      </c>
      <c r="E625" s="1716"/>
      <c r="F625" s="1602"/>
      <c r="H625" s="1602"/>
      <c r="I625" s="1602"/>
    </row>
    <row r="626" spans="1:9" ht="15">
      <c r="A626" s="1702" t="s">
        <v>67</v>
      </c>
      <c r="B626" s="1707"/>
      <c r="C626" s="1707"/>
      <c r="D626" s="1611"/>
      <c r="E626" s="1716"/>
      <c r="F626" s="1602"/>
      <c r="H626" s="1602"/>
      <c r="I626" s="1602"/>
    </row>
    <row r="627" spans="1:9" ht="15">
      <c r="A627" s="1636" t="s">
        <v>989</v>
      </c>
      <c r="B627" s="1717">
        <v>16.487814078365748</v>
      </c>
      <c r="C627" s="1717">
        <v>16.552331172225831</v>
      </c>
      <c r="D627" s="1718">
        <v>16.310820590659269</v>
      </c>
      <c r="E627" s="1716"/>
      <c r="F627" s="1602"/>
      <c r="H627" s="1602"/>
      <c r="I627" s="1602"/>
    </row>
    <row r="628" spans="1:9" ht="15">
      <c r="A628" s="1636" t="s">
        <v>990</v>
      </c>
      <c r="B628" s="1719">
        <v>4.6041498850052598</v>
      </c>
      <c r="C628" s="1719">
        <v>2.7674512038382559</v>
      </c>
      <c r="D628" s="1720">
        <v>9.0957361623223996</v>
      </c>
      <c r="E628" s="1716"/>
      <c r="F628" s="1602"/>
      <c r="H628" s="1602"/>
      <c r="I628" s="1602"/>
    </row>
    <row r="629" spans="1:9" ht="15">
      <c r="A629" s="1636" t="s">
        <v>991</v>
      </c>
      <c r="B629" s="1719">
        <v>5.2276567892536763</v>
      </c>
      <c r="C629" s="1719">
        <v>5.516644942965665</v>
      </c>
      <c r="D629" s="1720">
        <v>4.6128762564353165</v>
      </c>
      <c r="E629" s="1716"/>
      <c r="F629" s="1602"/>
      <c r="H629" s="1602"/>
      <c r="I629" s="1602"/>
    </row>
    <row r="630" spans="1:9" ht="15">
      <c r="A630" s="1636" t="s">
        <v>992</v>
      </c>
      <c r="B630" s="1719">
        <v>3.7541537669673497</v>
      </c>
      <c r="C630" s="1719">
        <v>3.3525069901523707</v>
      </c>
      <c r="D630" s="1720">
        <v>4.6237507265368682</v>
      </c>
      <c r="E630" s="1716"/>
      <c r="F630" s="1602"/>
      <c r="H630" s="1602"/>
      <c r="I630" s="1602"/>
    </row>
    <row r="631" spans="1:9" ht="15">
      <c r="A631" s="1636" t="s">
        <v>993</v>
      </c>
      <c r="B631" s="1721">
        <v>4.4550090866545045</v>
      </c>
      <c r="C631" s="1721">
        <v>3.97400711579039</v>
      </c>
      <c r="D631" s="1722">
        <v>5.4322444779089984</v>
      </c>
      <c r="E631" s="1716"/>
      <c r="F631" s="1602"/>
      <c r="H631" s="1602"/>
      <c r="I631" s="1602"/>
    </row>
    <row r="632" spans="1:9" ht="15">
      <c r="A632" s="1702" t="s">
        <v>979</v>
      </c>
      <c r="B632" s="1707"/>
      <c r="C632" s="1707"/>
      <c r="D632" s="1611"/>
      <c r="E632" s="1716"/>
      <c r="F632" s="1602"/>
      <c r="H632" s="1602"/>
      <c r="I632" s="1602"/>
    </row>
    <row r="633" spans="1:9" ht="15">
      <c r="A633" s="1636" t="s">
        <v>989</v>
      </c>
      <c r="B633" s="1717">
        <v>10.670238205498904</v>
      </c>
      <c r="C633" s="1717">
        <v>10.498116813715864</v>
      </c>
      <c r="D633" s="1718">
        <v>10.865166056476184</v>
      </c>
      <c r="E633" s="1716"/>
      <c r="F633" s="1602"/>
      <c r="H633" s="1602"/>
      <c r="I633" s="1602"/>
    </row>
    <row r="634" spans="1:9" ht="15">
      <c r="A634" s="1636" t="s">
        <v>990</v>
      </c>
      <c r="B634" s="1719">
        <v>8.4047617078102164</v>
      </c>
      <c r="C634" s="1719">
        <v>7.8244241428150785</v>
      </c>
      <c r="D634" s="1720">
        <v>9.0410638370552299</v>
      </c>
      <c r="E634" s="1716"/>
      <c r="F634" s="1602"/>
      <c r="H634" s="1602"/>
      <c r="I634" s="1602"/>
    </row>
    <row r="635" spans="1:9" ht="15">
      <c r="A635" s="1636" t="s">
        <v>991</v>
      </c>
      <c r="B635" s="1719">
        <v>5.05044974896105</v>
      </c>
      <c r="C635" s="1719">
        <v>4.9402593980746534</v>
      </c>
      <c r="D635" s="1720">
        <v>5.1661386366818718</v>
      </c>
      <c r="E635" s="1716"/>
      <c r="F635" s="1602"/>
      <c r="H635" s="1602"/>
      <c r="I635" s="1602"/>
    </row>
    <row r="636" spans="1:9" ht="15">
      <c r="A636" s="1636" t="s">
        <v>992</v>
      </c>
      <c r="B636" s="1719">
        <v>4.97824822425319</v>
      </c>
      <c r="C636" s="1719">
        <v>4.7611110084324393</v>
      </c>
      <c r="D636" s="1720">
        <v>5.2012491742048361</v>
      </c>
      <c r="E636" s="1716"/>
      <c r="F636" s="1602"/>
      <c r="H636" s="1602"/>
      <c r="I636" s="1602"/>
    </row>
    <row r="637" spans="1:9" ht="15">
      <c r="A637" s="1636" t="s">
        <v>993</v>
      </c>
      <c r="B637" s="1721">
        <v>4.1746238033435912</v>
      </c>
      <c r="C637" s="1721">
        <v>4.2775935652296093</v>
      </c>
      <c r="D637" s="1722">
        <v>4.0700634559089233</v>
      </c>
      <c r="E637" s="1716"/>
      <c r="F637" s="1602"/>
      <c r="H637" s="1602"/>
      <c r="I637" s="1602"/>
    </row>
    <row r="638" spans="1:9" ht="15">
      <c r="A638" s="1710" t="s">
        <v>980</v>
      </c>
      <c r="B638" s="1707"/>
      <c r="C638" s="1707"/>
      <c r="D638" s="1611"/>
      <c r="E638" s="1716"/>
      <c r="F638" s="1602"/>
      <c r="H638" s="1602"/>
      <c r="I638" s="1602"/>
    </row>
    <row r="639" spans="1:9" ht="15">
      <c r="A639" s="1636" t="s">
        <v>989</v>
      </c>
      <c r="B639" s="1717">
        <v>18.27560703829554</v>
      </c>
      <c r="C639" s="1717">
        <v>17.795054828378177</v>
      </c>
      <c r="D639" s="1718">
        <v>20.144344208244735</v>
      </c>
      <c r="E639" s="1716"/>
      <c r="F639" s="1602"/>
      <c r="H639" s="1602"/>
      <c r="I639" s="1602"/>
    </row>
    <row r="640" spans="1:9" ht="15">
      <c r="A640" s="1636" t="s">
        <v>990</v>
      </c>
      <c r="B640" s="1719">
        <v>3.5554730719932648</v>
      </c>
      <c r="C640" s="1719">
        <v>1.8055240511399617</v>
      </c>
      <c r="D640" s="1720">
        <v>9.1259358491912579</v>
      </c>
      <c r="E640" s="1716"/>
      <c r="F640" s="1602"/>
      <c r="H640" s="1602"/>
      <c r="I640" s="1602"/>
    </row>
    <row r="641" spans="1:15" ht="15">
      <c r="A641" s="1636" t="s">
        <v>991</v>
      </c>
      <c r="B641" s="1719">
        <v>5.2831343510184814</v>
      </c>
      <c r="C641" s="1719">
        <v>5.6428010639690829</v>
      </c>
      <c r="D641" s="1720">
        <v>4.2963384865813747</v>
      </c>
      <c r="E641" s="1716"/>
      <c r="F641" s="1602"/>
      <c r="H641" s="1602"/>
      <c r="I641" s="1602"/>
    </row>
    <row r="642" spans="1:15" ht="15">
      <c r="A642" s="1636" t="s">
        <v>992</v>
      </c>
      <c r="B642" s="1719">
        <v>3.3609057915672036</v>
      </c>
      <c r="C642" s="1719">
        <v>3.0430546511854173</v>
      </c>
      <c r="D642" s="1720">
        <v>4.2703415037985248</v>
      </c>
      <c r="E642" s="1716"/>
      <c r="F642" s="1602"/>
      <c r="H642" s="1602"/>
      <c r="I642" s="1602"/>
    </row>
    <row r="643" spans="1:15" ht="15">
      <c r="A643" s="1636" t="s">
        <v>993</v>
      </c>
      <c r="B643" s="1721">
        <v>4.5494779118993245</v>
      </c>
      <c r="C643" s="1721">
        <v>3.9030343601221373</v>
      </c>
      <c r="D643" s="1722">
        <v>6.2643605299376848</v>
      </c>
      <c r="E643" s="1716"/>
      <c r="F643" s="1602"/>
      <c r="H643" s="1602"/>
      <c r="I643" s="1602"/>
    </row>
    <row r="644" spans="1:15">
      <c r="A644" s="455" t="s">
        <v>395</v>
      </c>
      <c r="E644" s="1723"/>
      <c r="F644" s="1602"/>
      <c r="H644" s="1602"/>
      <c r="I644" s="1602"/>
    </row>
    <row r="645" spans="1:15">
      <c r="A645" s="1724" t="s">
        <v>1102</v>
      </c>
      <c r="B645" s="1724"/>
      <c r="C645" s="1724"/>
      <c r="D645" s="1724"/>
      <c r="E645" s="1724"/>
      <c r="F645" s="1602"/>
      <c r="H645" s="1602"/>
      <c r="I645" s="1602"/>
    </row>
    <row r="646" spans="1:15">
      <c r="A646" s="1716"/>
      <c r="B646" s="1716"/>
      <c r="C646" s="1716"/>
      <c r="D646" s="1716"/>
      <c r="E646" s="1716"/>
      <c r="F646" s="1602"/>
      <c r="H646" s="1602"/>
      <c r="I646" s="1602"/>
    </row>
    <row r="647" spans="1:15" s="1630" customFormat="1" ht="15">
      <c r="A647" s="1714" t="s">
        <v>1103</v>
      </c>
      <c r="B647" s="1714"/>
      <c r="C647" s="1714"/>
      <c r="D647" s="1714"/>
      <c r="E647" s="1714"/>
    </row>
    <row r="648" spans="1:15">
      <c r="A648" s="1652" t="s">
        <v>1029</v>
      </c>
      <c r="E648" s="1603"/>
    </row>
    <row r="649" spans="1:15" ht="15">
      <c r="A649" s="1725" t="s">
        <v>69</v>
      </c>
      <c r="B649" s="1726" t="s">
        <v>1104</v>
      </c>
      <c r="C649" s="1647"/>
      <c r="D649" s="1647"/>
      <c r="E649" s="1727"/>
    </row>
    <row r="650" spans="1:15" ht="15">
      <c r="A650" s="1728" t="s">
        <v>1105</v>
      </c>
      <c r="B650" s="1729" t="s">
        <v>67</v>
      </c>
      <c r="C650" s="1730" t="s">
        <v>1106</v>
      </c>
      <c r="D650" s="1730" t="s">
        <v>1107</v>
      </c>
      <c r="E650" s="1729" t="s">
        <v>1108</v>
      </c>
    </row>
    <row r="651" spans="1:15" ht="15">
      <c r="A651" s="1663"/>
      <c r="B651" s="1646"/>
      <c r="C651" s="1646">
        <v>1975</v>
      </c>
      <c r="D651" s="1646"/>
      <c r="E651" s="1731"/>
      <c r="F651" s="1632"/>
      <c r="K651" s="1632"/>
      <c r="L651" s="1632"/>
    </row>
    <row r="652" spans="1:15" ht="15">
      <c r="A652" s="1732" t="s">
        <v>67</v>
      </c>
      <c r="B652" s="1733">
        <f>[2]Summary!AQ4</f>
        <v>196539</v>
      </c>
      <c r="C652" s="1734">
        <f>C655+C656</f>
        <v>50294</v>
      </c>
      <c r="D652" s="1734">
        <f>D655+D656</f>
        <v>143946</v>
      </c>
      <c r="E652" s="1735">
        <f>E655+E656</f>
        <v>2299</v>
      </c>
      <c r="F652" s="1632"/>
      <c r="K652" s="1632"/>
      <c r="L652" s="1736"/>
      <c r="M652" s="1736"/>
      <c r="N652" s="1736"/>
      <c r="O652" s="1736"/>
    </row>
    <row r="653" spans="1:15" ht="15">
      <c r="A653" s="1737" t="s">
        <v>979</v>
      </c>
      <c r="B653" s="1660">
        <f>[2]Summary!AQ47</f>
        <v>52055</v>
      </c>
      <c r="C653" s="1660">
        <f>SUM([2]Summary!E47:G47)+SUM([2]Summary!X47:Z47)</f>
        <v>24889</v>
      </c>
      <c r="D653" s="1660">
        <f>SUM([2]Summary!H47:Q47)+SUM([2]Summary!AA47:AJ47)</f>
        <v>25427</v>
      </c>
      <c r="E653" s="1661">
        <f>SUM([2]Summary!R47:U47)+SUM([2]Summary!AK47:AN47)</f>
        <v>1739</v>
      </c>
      <c r="F653" s="1632"/>
      <c r="K653" s="1632"/>
      <c r="L653" s="1736"/>
      <c r="M653" s="1736"/>
      <c r="N653" s="1736"/>
      <c r="O653" s="1736"/>
    </row>
    <row r="654" spans="1:15" ht="15">
      <c r="A654" s="1737" t="s">
        <v>980</v>
      </c>
      <c r="B654" s="1738">
        <f>[2]Summary!AQ90</f>
        <v>144484</v>
      </c>
      <c r="C654" s="1739">
        <f>C652-C653</f>
        <v>25405</v>
      </c>
      <c r="D654" s="1739">
        <f>D652-D653</f>
        <v>118519</v>
      </c>
      <c r="E654" s="1740">
        <f>E652-E653</f>
        <v>560</v>
      </c>
      <c r="F654" s="1632"/>
      <c r="K654" s="1632"/>
      <c r="L654" s="1736"/>
      <c r="M654" s="1736"/>
      <c r="N654" s="1736"/>
      <c r="O654" s="1736"/>
    </row>
    <row r="655" spans="1:15" ht="15">
      <c r="A655" s="1737" t="s">
        <v>873</v>
      </c>
      <c r="B655" s="1660">
        <f>SUM(C655:E655)</f>
        <v>143921</v>
      </c>
      <c r="C655" s="1660">
        <f>SUM([2]Summary!E4:G4)</f>
        <v>26762</v>
      </c>
      <c r="D655" s="1660">
        <f>SUM([2]Summary!H4:Q4)</f>
        <v>115969</v>
      </c>
      <c r="E655" s="1661">
        <f>SUM([2]Summary!R4:U4)</f>
        <v>1190</v>
      </c>
      <c r="F655" s="1632"/>
      <c r="K655" s="1632"/>
      <c r="L655" s="1736"/>
      <c r="M655" s="1736"/>
      <c r="N655" s="1736"/>
      <c r="O655" s="1736"/>
    </row>
    <row r="656" spans="1:15" ht="15">
      <c r="A656" s="1741" t="s">
        <v>874</v>
      </c>
      <c r="B656" s="1660">
        <f>SUM(C656:E656)</f>
        <v>52618</v>
      </c>
      <c r="C656" s="1660">
        <f>SUM([2]Summary!X4:Z4)</f>
        <v>23532</v>
      </c>
      <c r="D656" s="1660">
        <f>SUM([2]Summary!AA4:AJ4)</f>
        <v>27977</v>
      </c>
      <c r="E656" s="1740">
        <f>SUM([2]Summary!AK4:AN4)</f>
        <v>1109</v>
      </c>
      <c r="F656" s="1632"/>
      <c r="K656" s="1632"/>
      <c r="L656" s="1736"/>
      <c r="M656" s="1736"/>
      <c r="N656" s="1736"/>
      <c r="O656" s="1736"/>
    </row>
    <row r="657" spans="1:15" ht="15">
      <c r="A657" s="1663"/>
      <c r="B657" s="1646"/>
      <c r="C657" s="1646">
        <v>1980</v>
      </c>
      <c r="D657" s="1646"/>
      <c r="E657" s="1731"/>
      <c r="F657" s="1632"/>
      <c r="K657" s="1632"/>
      <c r="L657" s="1736"/>
      <c r="M657" s="1736"/>
      <c r="N657" s="1736"/>
      <c r="O657" s="1736"/>
    </row>
    <row r="658" spans="1:15" ht="15">
      <c r="A658" s="1732" t="s">
        <v>67</v>
      </c>
      <c r="B658" s="1742">
        <f>[2]Summary!AQ9</f>
        <v>420456</v>
      </c>
      <c r="C658" s="1743">
        <f>C661+C662</f>
        <v>105083</v>
      </c>
      <c r="D658" s="1743">
        <f>D661+D662</f>
        <v>311954</v>
      </c>
      <c r="E658" s="1744">
        <f>E661+E662</f>
        <v>3419</v>
      </c>
      <c r="F658" s="1632"/>
      <c r="K658" s="1632"/>
      <c r="L658" s="1736"/>
      <c r="M658" s="1736"/>
      <c r="N658" s="1736"/>
      <c r="O658" s="1736"/>
    </row>
    <row r="659" spans="1:15" ht="15">
      <c r="A659" s="1737" t="s">
        <v>979</v>
      </c>
      <c r="B659" s="1660">
        <f>[2]Summary!AQ52</f>
        <v>86799</v>
      </c>
      <c r="C659" s="1660">
        <f>SUM([2]Summary!E52:G52)+SUM([2]Summary!X52:Z52)</f>
        <v>44408</v>
      </c>
      <c r="D659" s="1660">
        <f>SUM([2]Summary!H52:Q52)+SUM([2]Summary!AA52:AJ52)</f>
        <v>40035</v>
      </c>
      <c r="E659" s="1661">
        <f>SUM([2]Summary!R52:U52)+SUM([2]Summary!AK52:AN52)</f>
        <v>2356</v>
      </c>
      <c r="F659" s="1632"/>
      <c r="K659" s="1632"/>
      <c r="L659" s="1736"/>
      <c r="M659" s="1736"/>
      <c r="N659" s="1736"/>
      <c r="O659" s="1736"/>
    </row>
    <row r="660" spans="1:15" ht="15">
      <c r="A660" s="1737" t="s">
        <v>980</v>
      </c>
      <c r="B660" s="1738">
        <f>[2]Summary!AQ95</f>
        <v>333657</v>
      </c>
      <c r="C660" s="1739">
        <f>C658-C659</f>
        <v>60675</v>
      </c>
      <c r="D660" s="1739">
        <f>D658-D659</f>
        <v>271919</v>
      </c>
      <c r="E660" s="1740">
        <f>E658-E659</f>
        <v>1063</v>
      </c>
      <c r="F660" s="1632"/>
      <c r="K660" s="1632"/>
      <c r="L660" s="1736"/>
      <c r="M660" s="1736"/>
      <c r="N660" s="1736"/>
      <c r="O660" s="1736"/>
    </row>
    <row r="661" spans="1:15" ht="15">
      <c r="A661" s="1737" t="s">
        <v>873</v>
      </c>
      <c r="B661" s="1660">
        <f>SUM(C661:E661)</f>
        <v>308371</v>
      </c>
      <c r="C661" s="1660">
        <f>SUM([2]Summary!E9:G9)</f>
        <v>54722</v>
      </c>
      <c r="D661" s="1660">
        <f>SUM([2]Summary!H9:Q9)</f>
        <v>251795</v>
      </c>
      <c r="E661" s="1661">
        <f>SUM([2]Summary!R9:U9)</f>
        <v>1854</v>
      </c>
      <c r="F661" s="1632"/>
      <c r="K661" s="1632"/>
      <c r="L661" s="1736"/>
      <c r="M661" s="1736"/>
      <c r="N661" s="1736"/>
      <c r="O661" s="1736"/>
    </row>
    <row r="662" spans="1:15" ht="15">
      <c r="A662" s="1741" t="s">
        <v>874</v>
      </c>
      <c r="B662" s="1660">
        <f>SUM(C662:E662)</f>
        <v>112085</v>
      </c>
      <c r="C662" s="1660">
        <f>SUM([2]Summary!X9:Z9)</f>
        <v>50361</v>
      </c>
      <c r="D662" s="1660">
        <f>SUM([2]Summary!AA9:AJ9)</f>
        <v>60159</v>
      </c>
      <c r="E662" s="1740">
        <f>SUM([2]Summary!AK9:AN9)</f>
        <v>1565</v>
      </c>
      <c r="F662" s="1632"/>
      <c r="K662" s="1632"/>
      <c r="L662" s="1736"/>
      <c r="M662" s="1736"/>
      <c r="N662" s="1736"/>
      <c r="O662" s="1736"/>
    </row>
    <row r="663" spans="1:15" ht="15">
      <c r="A663" s="1663"/>
      <c r="B663" s="1646"/>
      <c r="C663" s="1646">
        <v>1985</v>
      </c>
      <c r="D663" s="1646"/>
      <c r="E663" s="1731"/>
      <c r="F663" s="1632"/>
      <c r="K663" s="1632"/>
      <c r="L663" s="1736"/>
      <c r="M663" s="1736"/>
      <c r="N663" s="1736"/>
      <c r="O663" s="1736"/>
    </row>
    <row r="664" spans="1:15" ht="15">
      <c r="A664" s="1732" t="s">
        <v>67</v>
      </c>
      <c r="B664" s="1742">
        <f>[2]Summary!AQ14</f>
        <v>553668</v>
      </c>
      <c r="C664" s="1743">
        <f>C667+C668</f>
        <v>166136</v>
      </c>
      <c r="D664" s="1743">
        <f>D667+D668</f>
        <v>382852</v>
      </c>
      <c r="E664" s="1744">
        <f>E667+E668</f>
        <v>4680</v>
      </c>
      <c r="F664" s="1632"/>
      <c r="K664" s="1632"/>
      <c r="L664" s="1736"/>
      <c r="M664" s="1736"/>
      <c r="N664" s="1736"/>
      <c r="O664" s="1736"/>
    </row>
    <row r="665" spans="1:15" ht="15">
      <c r="A665" s="1737" t="s">
        <v>979</v>
      </c>
      <c r="B665" s="1660">
        <f>[2]Summary!AQ57</f>
        <v>130434</v>
      </c>
      <c r="C665" s="1660">
        <f>SUM([2]Summary!E57:G57)+SUM([2]Summary!X57:Z57)</f>
        <v>68447</v>
      </c>
      <c r="D665" s="1660">
        <f>SUM([2]Summary!H57:Q57)+SUM([2]Summary!AA57:AJ57)</f>
        <v>58785</v>
      </c>
      <c r="E665" s="1661">
        <f>SUM([2]Summary!R57:U57)+SUM([2]Summary!AK57:AN57)</f>
        <v>3202</v>
      </c>
      <c r="F665" s="1632"/>
      <c r="K665" s="1632"/>
      <c r="L665" s="1736"/>
      <c r="M665" s="1736"/>
      <c r="N665" s="1736"/>
      <c r="O665" s="1736"/>
    </row>
    <row r="666" spans="1:15" ht="15">
      <c r="A666" s="1737" t="s">
        <v>980</v>
      </c>
      <c r="B666" s="1738">
        <f>[2]Summary!AQ100</f>
        <v>423234</v>
      </c>
      <c r="C666" s="1739">
        <f>C664-C665</f>
        <v>97689</v>
      </c>
      <c r="D666" s="1739">
        <f>D664-D665</f>
        <v>324067</v>
      </c>
      <c r="E666" s="1740">
        <f>E664-E665</f>
        <v>1478</v>
      </c>
      <c r="F666" s="1632"/>
      <c r="K666" s="1632"/>
      <c r="L666" s="1736"/>
      <c r="M666" s="1736"/>
      <c r="N666" s="1736"/>
      <c r="O666" s="1736"/>
    </row>
    <row r="667" spans="1:15" ht="15">
      <c r="A667" s="1737" t="s">
        <v>873</v>
      </c>
      <c r="B667" s="1660">
        <f>SUM(C667:E667)</f>
        <v>375371</v>
      </c>
      <c r="C667" s="1660">
        <f>SUM([2]Summary!E14:G14)</f>
        <v>86873</v>
      </c>
      <c r="D667" s="1660">
        <f>SUM([2]Summary!H14:Q14)</f>
        <v>286101</v>
      </c>
      <c r="E667" s="1661">
        <f>SUM([2]Summary!R14:U14)</f>
        <v>2397</v>
      </c>
      <c r="F667" s="1632"/>
      <c r="K667" s="1632"/>
      <c r="L667" s="1736"/>
      <c r="M667" s="1736"/>
      <c r="N667" s="1736"/>
      <c r="O667" s="1736"/>
    </row>
    <row r="668" spans="1:15" ht="15">
      <c r="A668" s="1741" t="s">
        <v>874</v>
      </c>
      <c r="B668" s="1660">
        <f>SUM(C668:E668)</f>
        <v>178297</v>
      </c>
      <c r="C668" s="1660">
        <f>SUM([2]Summary!X14:Z14)</f>
        <v>79263</v>
      </c>
      <c r="D668" s="1660">
        <f>SUM([2]Summary!AA14:AJ14)</f>
        <v>96751</v>
      </c>
      <c r="E668" s="1740">
        <f>SUM([2]Summary!AK14:AN14)</f>
        <v>2283</v>
      </c>
      <c r="F668" s="1632"/>
      <c r="K668" s="1632"/>
      <c r="L668" s="1736"/>
      <c r="M668" s="1736"/>
      <c r="N668" s="1736"/>
      <c r="O668" s="1736"/>
    </row>
    <row r="669" spans="1:15" ht="15">
      <c r="A669" s="1663"/>
      <c r="B669" s="1646"/>
      <c r="C669" s="1646">
        <v>1995</v>
      </c>
      <c r="D669" s="1646"/>
      <c r="E669" s="1731"/>
      <c r="F669" s="1632"/>
      <c r="K669" s="1632"/>
      <c r="L669" s="1736"/>
      <c r="M669" s="1736"/>
      <c r="N669" s="1736"/>
      <c r="O669" s="1736"/>
    </row>
    <row r="670" spans="1:15" ht="15">
      <c r="A670" s="1732" t="s">
        <v>67</v>
      </c>
      <c r="B670" s="1742">
        <f>[2]Summary!AQ24</f>
        <v>920270</v>
      </c>
      <c r="C670" s="1743">
        <f>C673+C674</f>
        <v>237650</v>
      </c>
      <c r="D670" s="1743">
        <f>D673+D674</f>
        <v>674904</v>
      </c>
      <c r="E670" s="1744">
        <f>E673+E674</f>
        <v>7716</v>
      </c>
      <c r="F670" s="1632"/>
      <c r="K670" s="1632"/>
      <c r="L670" s="1736"/>
      <c r="M670" s="1736"/>
      <c r="N670" s="1736"/>
      <c r="O670" s="1736"/>
    </row>
    <row r="671" spans="1:15" ht="15">
      <c r="A671" s="1737" t="s">
        <v>979</v>
      </c>
      <c r="B671" s="1660">
        <f>[2]Summary!AQ67</f>
        <v>217748</v>
      </c>
      <c r="C671" s="1660">
        <f>SUM([2]Summary!E67:G67)+SUM([2]Summary!X67:Z67)</f>
        <v>98377</v>
      </c>
      <c r="D671" s="1660">
        <f>SUM([2]Summary!H67:Q67)+SUM([2]Summary!AA67:AJ67)</f>
        <v>114521</v>
      </c>
      <c r="E671" s="1661">
        <f>SUM([2]Summary!R67:U67)+SUM([2]Summary!AK67:AN67)</f>
        <v>4850</v>
      </c>
      <c r="F671" s="1632"/>
      <c r="K671" s="1632"/>
      <c r="L671" s="1736"/>
      <c r="M671" s="1736"/>
      <c r="N671" s="1736"/>
      <c r="O671" s="1736"/>
    </row>
    <row r="672" spans="1:15" ht="15">
      <c r="A672" s="1737" t="s">
        <v>980</v>
      </c>
      <c r="B672" s="1738">
        <f>[2]Summary!AQ110</f>
        <v>702522</v>
      </c>
      <c r="C672" s="1739">
        <f>C670-C671</f>
        <v>139273</v>
      </c>
      <c r="D672" s="1739">
        <f>D670-D671</f>
        <v>560383</v>
      </c>
      <c r="E672" s="1740">
        <f>E670-E671</f>
        <v>2866</v>
      </c>
      <c r="F672" s="1632"/>
      <c r="K672" s="1632"/>
      <c r="L672" s="1736"/>
      <c r="M672" s="1736"/>
      <c r="N672" s="1736"/>
      <c r="O672" s="1736"/>
    </row>
    <row r="673" spans="1:15" ht="15">
      <c r="A673" s="1737" t="s">
        <v>873</v>
      </c>
      <c r="B673" s="1660">
        <f>SUM(C673:E673)</f>
        <v>634438</v>
      </c>
      <c r="C673" s="1660">
        <f>SUM([2]Summary!E24:G24)</f>
        <v>122630</v>
      </c>
      <c r="D673" s="1660">
        <f>SUM([2]Summary!H24:Q24)</f>
        <v>507762</v>
      </c>
      <c r="E673" s="1661">
        <f>SUM([2]Summary!R24:U24)</f>
        <v>4046</v>
      </c>
      <c r="F673" s="1632"/>
      <c r="K673" s="1632"/>
      <c r="L673" s="1736"/>
      <c r="M673" s="1736"/>
      <c r="N673" s="1736"/>
      <c r="O673" s="1736"/>
    </row>
    <row r="674" spans="1:15" ht="15">
      <c r="A674" s="1741" t="s">
        <v>874</v>
      </c>
      <c r="B674" s="1660">
        <f>SUM(C674:E674)</f>
        <v>285832</v>
      </c>
      <c r="C674" s="1660">
        <f>SUM([2]Summary!X24:Z24)</f>
        <v>115020</v>
      </c>
      <c r="D674" s="1660">
        <f>SUM([2]Summary!AA24:AJ24)</f>
        <v>167142</v>
      </c>
      <c r="E674" s="1740">
        <f>SUM([2]Summary!AK24:AN24)</f>
        <v>3670</v>
      </c>
      <c r="F674" s="1632"/>
      <c r="K674" s="1632"/>
      <c r="L674" s="1736"/>
      <c r="M674" s="1736"/>
      <c r="N674" s="1736"/>
      <c r="O674" s="1736"/>
    </row>
    <row r="675" spans="1:15" ht="15">
      <c r="A675" s="1663"/>
      <c r="B675" s="1646"/>
      <c r="C675" s="1646">
        <v>2001</v>
      </c>
      <c r="D675" s="1646"/>
      <c r="E675" s="1731"/>
      <c r="F675" s="1632"/>
      <c r="K675" s="1632"/>
      <c r="L675" s="1736"/>
      <c r="M675" s="1736"/>
      <c r="N675" s="1736"/>
      <c r="O675" s="1736"/>
    </row>
    <row r="676" spans="1:15" ht="15">
      <c r="A676" s="1732" t="s">
        <v>67</v>
      </c>
      <c r="B676" s="1742">
        <f>[2]Summary!AQ30</f>
        <v>1155964</v>
      </c>
      <c r="C676" s="1743">
        <f>C679+C680</f>
        <v>269389</v>
      </c>
      <c r="D676" s="1743">
        <f>D679+D680</f>
        <v>877940</v>
      </c>
      <c r="E676" s="1744">
        <f>E679+E680</f>
        <v>8635</v>
      </c>
      <c r="F676" s="1632"/>
      <c r="K676" s="1632"/>
      <c r="L676" s="1736"/>
      <c r="M676" s="1736"/>
      <c r="N676" s="1736"/>
      <c r="O676" s="1736"/>
    </row>
    <row r="677" spans="1:15" ht="15">
      <c r="A677" s="1737" t="s">
        <v>979</v>
      </c>
      <c r="B677" s="1660">
        <f>[2]Summary!AQ73</f>
        <v>291421</v>
      </c>
      <c r="C677" s="1660">
        <f>SUM([2]Summary!E73:G73)+SUM([2]Summary!X73:Z73)</f>
        <v>117670</v>
      </c>
      <c r="D677" s="1660">
        <f>SUM([2]Summary!H73:Q73)+SUM([2]Summary!AA73:AJ73)</f>
        <v>168279</v>
      </c>
      <c r="E677" s="1661">
        <f>SUM([2]Summary!R73:U73)+SUM([2]Summary!AK73:AN73)</f>
        <v>5472</v>
      </c>
      <c r="F677" s="1632"/>
      <c r="K677" s="1632"/>
      <c r="L677" s="1736"/>
      <c r="M677" s="1736"/>
      <c r="N677" s="1736"/>
      <c r="O677" s="1736"/>
    </row>
    <row r="678" spans="1:15" ht="15">
      <c r="A678" s="1737" t="s">
        <v>980</v>
      </c>
      <c r="B678" s="1738">
        <f>[2]Summary!AQ116</f>
        <v>864543</v>
      </c>
      <c r="C678" s="1739">
        <f>C676-C677</f>
        <v>151719</v>
      </c>
      <c r="D678" s="1739">
        <f>D676-D677</f>
        <v>709661</v>
      </c>
      <c r="E678" s="1740">
        <f>E676-E677</f>
        <v>3163</v>
      </c>
      <c r="F678" s="1632"/>
      <c r="K678" s="1632"/>
      <c r="L678" s="1736"/>
      <c r="M678" s="1736"/>
      <c r="N678" s="1736"/>
      <c r="O678" s="1736"/>
    </row>
    <row r="679" spans="1:15" ht="15">
      <c r="A679" s="1737" t="s">
        <v>873</v>
      </c>
      <c r="B679" s="1660">
        <f>SUM(C679:E679)</f>
        <v>781209</v>
      </c>
      <c r="C679" s="1660">
        <f>SUM([2]Summary!E30:G30)</f>
        <v>140447</v>
      </c>
      <c r="D679" s="1660">
        <f>SUM([2]Summary!H30:Q30)</f>
        <v>635759</v>
      </c>
      <c r="E679" s="1661">
        <f>SUM([2]Summary!R30:U30)</f>
        <v>5003</v>
      </c>
      <c r="F679" s="1632"/>
      <c r="K679" s="1632"/>
      <c r="L679" s="1736"/>
      <c r="M679" s="1736"/>
      <c r="N679" s="1736"/>
      <c r="O679" s="1736"/>
    </row>
    <row r="680" spans="1:15" ht="15">
      <c r="A680" s="1741" t="s">
        <v>874</v>
      </c>
      <c r="B680" s="1660">
        <f>SUM(C680:E680)</f>
        <v>374755</v>
      </c>
      <c r="C680" s="1660">
        <f>SUM([2]Summary!X30:Z30)</f>
        <v>128942</v>
      </c>
      <c r="D680" s="1660">
        <f>SUM([2]Summary!AA30:AJ30)</f>
        <v>242181</v>
      </c>
      <c r="E680" s="1740">
        <f>SUM([2]Summary!AK30:AN30)</f>
        <v>3632</v>
      </c>
      <c r="F680" s="1632"/>
      <c r="K680" s="1632"/>
      <c r="L680" s="1736"/>
      <c r="M680" s="1736"/>
      <c r="N680" s="1736"/>
      <c r="O680" s="1736"/>
    </row>
    <row r="681" spans="1:15" ht="15">
      <c r="A681" s="1663"/>
      <c r="B681" s="1646"/>
      <c r="C681" s="1646">
        <v>2005</v>
      </c>
      <c r="D681" s="1646"/>
      <c r="E681" s="1731"/>
      <c r="F681" s="1632"/>
      <c r="K681" s="1632"/>
      <c r="L681" s="1736"/>
      <c r="M681" s="1736"/>
      <c r="N681" s="1736"/>
      <c r="O681" s="1736"/>
    </row>
    <row r="682" spans="1:15" ht="15">
      <c r="A682" s="1732" t="s">
        <v>67</v>
      </c>
      <c r="B682" s="1742">
        <f>[2]Summary!AQ34</f>
        <v>1373177</v>
      </c>
      <c r="C682" s="1743">
        <f>C685+C686</f>
        <v>302746</v>
      </c>
      <c r="D682" s="1743">
        <f>D685+D686</f>
        <v>1058728</v>
      </c>
      <c r="E682" s="1744">
        <f>E685+E686</f>
        <v>11703</v>
      </c>
      <c r="F682" s="1632"/>
      <c r="K682" s="1632"/>
      <c r="L682" s="1736"/>
      <c r="M682" s="1736"/>
      <c r="N682" s="1736"/>
      <c r="O682" s="1736"/>
    </row>
    <row r="683" spans="1:15" ht="15">
      <c r="A683" s="1737" t="s">
        <v>979</v>
      </c>
      <c r="B683" s="1660">
        <f>[2]Summary!AQ77</f>
        <v>344147</v>
      </c>
      <c r="C683" s="1660">
        <f>SUM([2]Summary!E77:G77)+SUM([2]Summary!X77:Z77)</f>
        <v>135513</v>
      </c>
      <c r="D683" s="1660">
        <f>SUM([2]Summary!H77:Q77)+SUM([2]Summary!AA77:AJ77)</f>
        <v>201026</v>
      </c>
      <c r="E683" s="1661">
        <f>SUM([2]Summary!R77:U77)+SUM([2]Summary!AK77:AN77)</f>
        <v>7608</v>
      </c>
      <c r="F683" s="1632"/>
      <c r="K683" s="1632"/>
      <c r="L683" s="1736"/>
      <c r="M683" s="1736"/>
      <c r="N683" s="1736"/>
      <c r="O683" s="1736"/>
    </row>
    <row r="684" spans="1:15" ht="15">
      <c r="A684" s="1737" t="s">
        <v>980</v>
      </c>
      <c r="B684" s="1738">
        <f>[2]Summary!AQ120</f>
        <v>1029030</v>
      </c>
      <c r="C684" s="1739">
        <f>C682-C683</f>
        <v>167233</v>
      </c>
      <c r="D684" s="1739">
        <f>D682-D683</f>
        <v>857702</v>
      </c>
      <c r="E684" s="1740">
        <f>E682-E683</f>
        <v>4095</v>
      </c>
      <c r="F684" s="1632"/>
      <c r="K684" s="1632"/>
      <c r="L684" s="1736"/>
      <c r="M684" s="1736"/>
      <c r="N684" s="1736"/>
      <c r="O684" s="1736"/>
    </row>
    <row r="685" spans="1:15" ht="15">
      <c r="A685" s="1737" t="s">
        <v>873</v>
      </c>
      <c r="B685" s="1660">
        <f>SUM(C685:E685)</f>
        <v>911235</v>
      </c>
      <c r="C685" s="1660">
        <f>SUM([2]Summary!E34:G34)</f>
        <v>156315</v>
      </c>
      <c r="D685" s="1660">
        <f>SUM([2]Summary!H34:Q34)</f>
        <v>748298</v>
      </c>
      <c r="E685" s="1661">
        <f>SUM([2]Summary!R34:U34)</f>
        <v>6622</v>
      </c>
      <c r="F685" s="1632"/>
      <c r="K685" s="1632"/>
      <c r="L685" s="1736"/>
      <c r="M685" s="1736"/>
      <c r="N685" s="1736"/>
      <c r="O685" s="1736"/>
    </row>
    <row r="686" spans="1:15" ht="15">
      <c r="A686" s="1741" t="s">
        <v>874</v>
      </c>
      <c r="B686" s="1738">
        <f>SUM(C686:E686)</f>
        <v>461942</v>
      </c>
      <c r="C686" s="1739">
        <f>SUM([2]Summary!X34:Z34)</f>
        <v>146431</v>
      </c>
      <c r="D686" s="1739">
        <f>SUM([2]Summary!AA34:AJ34)</f>
        <v>310430</v>
      </c>
      <c r="E686" s="1740">
        <f>SUM([2]Summary!AK34:AN34)</f>
        <v>5081</v>
      </c>
      <c r="F686" s="1632"/>
      <c r="K686" s="1632"/>
      <c r="L686" s="1736"/>
      <c r="M686" s="1736"/>
      <c r="N686" s="1736"/>
      <c r="O686" s="1736"/>
    </row>
    <row r="687" spans="1:15">
      <c r="A687" s="463" t="s">
        <v>395</v>
      </c>
      <c r="E687" s="1603"/>
      <c r="F687" s="1632"/>
      <c r="K687" s="1632"/>
      <c r="L687" s="1632"/>
    </row>
    <row r="688" spans="1:15">
      <c r="A688" s="1745"/>
      <c r="B688" s="1745"/>
      <c r="C688" s="1745"/>
      <c r="D688" s="1745"/>
      <c r="E688" s="1745"/>
    </row>
    <row r="689" spans="1:12">
      <c r="A689" s="1746"/>
      <c r="B689" s="1747"/>
      <c r="C689" s="1747"/>
      <c r="D689" s="1747"/>
      <c r="E689" s="1747"/>
      <c r="F689" s="1632"/>
      <c r="G689" s="1632"/>
      <c r="H689" s="1632"/>
      <c r="I689" s="1632"/>
      <c r="J689" s="1632"/>
      <c r="K689" s="1632"/>
      <c r="L689" s="1632"/>
    </row>
    <row r="690" spans="1:12">
      <c r="A690" s="1746"/>
      <c r="B690" s="1747"/>
      <c r="C690" s="1747"/>
      <c r="D690" s="1747"/>
      <c r="E690" s="1747"/>
      <c r="F690" s="1632"/>
      <c r="G690" s="1632"/>
      <c r="H690" s="1632"/>
      <c r="I690" s="1632"/>
      <c r="J690" s="1632"/>
      <c r="K690" s="1632"/>
      <c r="L690" s="1632"/>
    </row>
    <row r="691" spans="1:12">
      <c r="A691" s="1746"/>
      <c r="B691" s="1747"/>
      <c r="C691" s="1747"/>
      <c r="D691" s="1747"/>
      <c r="E691" s="1747"/>
      <c r="F691" s="1632"/>
      <c r="G691" s="1632"/>
      <c r="H691" s="1632"/>
      <c r="I691" s="1632"/>
      <c r="J691" s="1632"/>
      <c r="K691" s="1632"/>
      <c r="L691" s="1632"/>
    </row>
    <row r="692" spans="1:12">
      <c r="A692" s="1746"/>
      <c r="B692" s="1747"/>
      <c r="C692" s="1747"/>
      <c r="D692" s="1747"/>
      <c r="E692" s="1747"/>
      <c r="F692" s="1632"/>
      <c r="G692" s="1632"/>
      <c r="H692" s="1632"/>
      <c r="I692" s="1632"/>
      <c r="J692" s="1632"/>
      <c r="K692" s="1632"/>
      <c r="L692" s="1632"/>
    </row>
    <row r="693" spans="1:12">
      <c r="A693" s="1746"/>
      <c r="B693" s="1747"/>
      <c r="C693" s="1747"/>
      <c r="D693" s="1747"/>
      <c r="E693" s="1747"/>
    </row>
    <row r="694" spans="1:12">
      <c r="A694" s="1746"/>
      <c r="B694" s="1747"/>
      <c r="C694" s="1747"/>
      <c r="D694" s="1747"/>
      <c r="E694" s="1747"/>
    </row>
  </sheetData>
  <mergeCells count="30">
    <mergeCell ref="A595:E595"/>
    <mergeCell ref="B599:E599"/>
    <mergeCell ref="A623:E623"/>
    <mergeCell ref="A645:E645"/>
    <mergeCell ref="A647:E647"/>
    <mergeCell ref="B649:E649"/>
    <mergeCell ref="B267:D267"/>
    <mergeCell ref="B319:D319"/>
    <mergeCell ref="B371:D371"/>
    <mergeCell ref="B423:D423"/>
    <mergeCell ref="A483:E483"/>
    <mergeCell ref="A539:E539"/>
    <mergeCell ref="B29:E29"/>
    <mergeCell ref="B30:E30"/>
    <mergeCell ref="B31:E31"/>
    <mergeCell ref="B87:E87"/>
    <mergeCell ref="B147:E147"/>
    <mergeCell ref="B207:D207"/>
    <mergeCell ref="B23:E23"/>
    <mergeCell ref="B24:E24"/>
    <mergeCell ref="B25:E25"/>
    <mergeCell ref="B26:E26"/>
    <mergeCell ref="B27:E27"/>
    <mergeCell ref="B28:E28"/>
    <mergeCell ref="B5:E5"/>
    <mergeCell ref="B18:E18"/>
    <mergeCell ref="B19:E19"/>
    <mergeCell ref="B20:E20"/>
    <mergeCell ref="B21:E21"/>
    <mergeCell ref="B22:E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O694"/>
  <sheetViews>
    <sheetView rightToLeft="1" tabSelected="1" workbookViewId="0">
      <selection activeCell="H23" sqref="H23"/>
    </sheetView>
  </sheetViews>
  <sheetFormatPr defaultRowHeight="12.75"/>
  <cols>
    <col min="1" max="1" width="13" style="1621" customWidth="1"/>
    <col min="2" max="2" width="16" style="1602" customWidth="1"/>
    <col min="3" max="3" width="15.5703125" style="1602" customWidth="1"/>
    <col min="4" max="4" width="13.85546875" style="1602" customWidth="1"/>
    <col min="5" max="5" width="15.5703125" style="1602" customWidth="1"/>
    <col min="6" max="6" width="12.42578125" style="1603" customWidth="1"/>
    <col min="7" max="7" width="21.28515625" style="1603" customWidth="1"/>
    <col min="8" max="9" width="20.7109375" style="1603" customWidth="1"/>
    <col min="10" max="10" width="17.7109375" style="1603" customWidth="1"/>
    <col min="11" max="11" width="12.85546875" style="1603" customWidth="1"/>
    <col min="12" max="12" width="15.140625" style="1603" customWidth="1"/>
    <col min="13" max="13" width="13.5703125" style="1603" customWidth="1"/>
    <col min="14" max="253" width="9.140625" style="1603"/>
    <col min="254" max="254" width="8.85546875" style="1603" customWidth="1"/>
    <col min="255" max="255" width="10.85546875" style="1603" customWidth="1"/>
    <col min="256" max="256" width="13" style="1603" customWidth="1"/>
    <col min="257" max="257" width="13.28515625" style="1603" customWidth="1"/>
    <col min="258" max="509" width="9.140625" style="1603"/>
    <col min="510" max="510" width="8.85546875" style="1603" customWidth="1"/>
    <col min="511" max="511" width="10.85546875" style="1603" customWidth="1"/>
    <col min="512" max="512" width="13" style="1603" customWidth="1"/>
    <col min="513" max="513" width="13.28515625" style="1603" customWidth="1"/>
    <col min="514" max="765" width="9.140625" style="1603"/>
    <col min="766" max="766" width="8.85546875" style="1603" customWidth="1"/>
    <col min="767" max="767" width="10.85546875" style="1603" customWidth="1"/>
    <col min="768" max="768" width="13" style="1603" customWidth="1"/>
    <col min="769" max="769" width="13.28515625" style="1603" customWidth="1"/>
    <col min="770" max="1021" width="9.140625" style="1603"/>
    <col min="1022" max="1022" width="8.85546875" style="1603" customWidth="1"/>
    <col min="1023" max="1023" width="10.85546875" style="1603" customWidth="1"/>
    <col min="1024" max="1024" width="13" style="1603" customWidth="1"/>
    <col min="1025" max="1025" width="13.28515625" style="1603" customWidth="1"/>
    <col min="1026" max="1277" width="9.140625" style="1603"/>
    <col min="1278" max="1278" width="8.85546875" style="1603" customWidth="1"/>
    <col min="1279" max="1279" width="10.85546875" style="1603" customWidth="1"/>
    <col min="1280" max="1280" width="13" style="1603" customWidth="1"/>
    <col min="1281" max="1281" width="13.28515625" style="1603" customWidth="1"/>
    <col min="1282" max="1533" width="9.140625" style="1603"/>
    <col min="1534" max="1534" width="8.85546875" style="1603" customWidth="1"/>
    <col min="1535" max="1535" width="10.85546875" style="1603" customWidth="1"/>
    <col min="1536" max="1536" width="13" style="1603" customWidth="1"/>
    <col min="1537" max="1537" width="13.28515625" style="1603" customWidth="1"/>
    <col min="1538" max="1789" width="9.140625" style="1603"/>
    <col min="1790" max="1790" width="8.85546875" style="1603" customWidth="1"/>
    <col min="1791" max="1791" width="10.85546875" style="1603" customWidth="1"/>
    <col min="1792" max="1792" width="13" style="1603" customWidth="1"/>
    <col min="1793" max="1793" width="13.28515625" style="1603" customWidth="1"/>
    <col min="1794" max="2045" width="9.140625" style="1603"/>
    <col min="2046" max="2046" width="8.85546875" style="1603" customWidth="1"/>
    <col min="2047" max="2047" width="10.85546875" style="1603" customWidth="1"/>
    <col min="2048" max="2048" width="13" style="1603" customWidth="1"/>
    <col min="2049" max="2049" width="13.28515625" style="1603" customWidth="1"/>
    <col min="2050" max="2301" width="9.140625" style="1603"/>
    <col min="2302" max="2302" width="8.85546875" style="1603" customWidth="1"/>
    <col min="2303" max="2303" width="10.85546875" style="1603" customWidth="1"/>
    <col min="2304" max="2304" width="13" style="1603" customWidth="1"/>
    <col min="2305" max="2305" width="13.28515625" style="1603" customWidth="1"/>
    <col min="2306" max="2557" width="9.140625" style="1603"/>
    <col min="2558" max="2558" width="8.85546875" style="1603" customWidth="1"/>
    <col min="2559" max="2559" width="10.85546875" style="1603" customWidth="1"/>
    <col min="2560" max="2560" width="13" style="1603" customWidth="1"/>
    <col min="2561" max="2561" width="13.28515625" style="1603" customWidth="1"/>
    <col min="2562" max="2813" width="9.140625" style="1603"/>
    <col min="2814" max="2814" width="8.85546875" style="1603" customWidth="1"/>
    <col min="2815" max="2815" width="10.85546875" style="1603" customWidth="1"/>
    <col min="2816" max="2816" width="13" style="1603" customWidth="1"/>
    <col min="2817" max="2817" width="13.28515625" style="1603" customWidth="1"/>
    <col min="2818" max="3069" width="9.140625" style="1603"/>
    <col min="3070" max="3070" width="8.85546875" style="1603" customWidth="1"/>
    <col min="3071" max="3071" width="10.85546875" style="1603" customWidth="1"/>
    <col min="3072" max="3072" width="13" style="1603" customWidth="1"/>
    <col min="3073" max="3073" width="13.28515625" style="1603" customWidth="1"/>
    <col min="3074" max="3325" width="9.140625" style="1603"/>
    <col min="3326" max="3326" width="8.85546875" style="1603" customWidth="1"/>
    <col min="3327" max="3327" width="10.85546875" style="1603" customWidth="1"/>
    <col min="3328" max="3328" width="13" style="1603" customWidth="1"/>
    <col min="3329" max="3329" width="13.28515625" style="1603" customWidth="1"/>
    <col min="3330" max="3581" width="9.140625" style="1603"/>
    <col min="3582" max="3582" width="8.85546875" style="1603" customWidth="1"/>
    <col min="3583" max="3583" width="10.85546875" style="1603" customWidth="1"/>
    <col min="3584" max="3584" width="13" style="1603" customWidth="1"/>
    <col min="3585" max="3585" width="13.28515625" style="1603" customWidth="1"/>
    <col min="3586" max="3837" width="9.140625" style="1603"/>
    <col min="3838" max="3838" width="8.85546875" style="1603" customWidth="1"/>
    <col min="3839" max="3839" width="10.85546875" style="1603" customWidth="1"/>
    <col min="3840" max="3840" width="13" style="1603" customWidth="1"/>
    <col min="3841" max="3841" width="13.28515625" style="1603" customWidth="1"/>
    <col min="3842" max="4093" width="9.140625" style="1603"/>
    <col min="4094" max="4094" width="8.85546875" style="1603" customWidth="1"/>
    <col min="4095" max="4095" width="10.85546875" style="1603" customWidth="1"/>
    <col min="4096" max="4096" width="13" style="1603" customWidth="1"/>
    <col min="4097" max="4097" width="13.28515625" style="1603" customWidth="1"/>
    <col min="4098" max="4349" width="9.140625" style="1603"/>
    <col min="4350" max="4350" width="8.85546875" style="1603" customWidth="1"/>
    <col min="4351" max="4351" width="10.85546875" style="1603" customWidth="1"/>
    <col min="4352" max="4352" width="13" style="1603" customWidth="1"/>
    <col min="4353" max="4353" width="13.28515625" style="1603" customWidth="1"/>
    <col min="4354" max="4605" width="9.140625" style="1603"/>
    <col min="4606" max="4606" width="8.85546875" style="1603" customWidth="1"/>
    <col min="4607" max="4607" width="10.85546875" style="1603" customWidth="1"/>
    <col min="4608" max="4608" width="13" style="1603" customWidth="1"/>
    <col min="4609" max="4609" width="13.28515625" style="1603" customWidth="1"/>
    <col min="4610" max="4861" width="9.140625" style="1603"/>
    <col min="4862" max="4862" width="8.85546875" style="1603" customWidth="1"/>
    <col min="4863" max="4863" width="10.85546875" style="1603" customWidth="1"/>
    <col min="4864" max="4864" width="13" style="1603" customWidth="1"/>
    <col min="4865" max="4865" width="13.28515625" style="1603" customWidth="1"/>
    <col min="4866" max="5117" width="9.140625" style="1603"/>
    <col min="5118" max="5118" width="8.85546875" style="1603" customWidth="1"/>
    <col min="5119" max="5119" width="10.85546875" style="1603" customWidth="1"/>
    <col min="5120" max="5120" width="13" style="1603" customWidth="1"/>
    <col min="5121" max="5121" width="13.28515625" style="1603" customWidth="1"/>
    <col min="5122" max="5373" width="9.140625" style="1603"/>
    <col min="5374" max="5374" width="8.85546875" style="1603" customWidth="1"/>
    <col min="5375" max="5375" width="10.85546875" style="1603" customWidth="1"/>
    <col min="5376" max="5376" width="13" style="1603" customWidth="1"/>
    <col min="5377" max="5377" width="13.28515625" style="1603" customWidth="1"/>
    <col min="5378" max="5629" width="9.140625" style="1603"/>
    <col min="5630" max="5630" width="8.85546875" style="1603" customWidth="1"/>
    <col min="5631" max="5631" width="10.85546875" style="1603" customWidth="1"/>
    <col min="5632" max="5632" width="13" style="1603" customWidth="1"/>
    <col min="5633" max="5633" width="13.28515625" style="1603" customWidth="1"/>
    <col min="5634" max="5885" width="9.140625" style="1603"/>
    <col min="5886" max="5886" width="8.85546875" style="1603" customWidth="1"/>
    <col min="5887" max="5887" width="10.85546875" style="1603" customWidth="1"/>
    <col min="5888" max="5888" width="13" style="1603" customWidth="1"/>
    <col min="5889" max="5889" width="13.28515625" style="1603" customWidth="1"/>
    <col min="5890" max="6141" width="9.140625" style="1603"/>
    <col min="6142" max="6142" width="8.85546875" style="1603" customWidth="1"/>
    <col min="6143" max="6143" width="10.85546875" style="1603" customWidth="1"/>
    <col min="6144" max="6144" width="13" style="1603" customWidth="1"/>
    <col min="6145" max="6145" width="13.28515625" style="1603" customWidth="1"/>
    <col min="6146" max="6397" width="9.140625" style="1603"/>
    <col min="6398" max="6398" width="8.85546875" style="1603" customWidth="1"/>
    <col min="6399" max="6399" width="10.85546875" style="1603" customWidth="1"/>
    <col min="6400" max="6400" width="13" style="1603" customWidth="1"/>
    <col min="6401" max="6401" width="13.28515625" style="1603" customWidth="1"/>
    <col min="6402" max="6653" width="9.140625" style="1603"/>
    <col min="6654" max="6654" width="8.85546875" style="1603" customWidth="1"/>
    <col min="6655" max="6655" width="10.85546875" style="1603" customWidth="1"/>
    <col min="6656" max="6656" width="13" style="1603" customWidth="1"/>
    <col min="6657" max="6657" width="13.28515625" style="1603" customWidth="1"/>
    <col min="6658" max="6909" width="9.140625" style="1603"/>
    <col min="6910" max="6910" width="8.85546875" style="1603" customWidth="1"/>
    <col min="6911" max="6911" width="10.85546875" style="1603" customWidth="1"/>
    <col min="6912" max="6912" width="13" style="1603" customWidth="1"/>
    <col min="6913" max="6913" width="13.28515625" style="1603" customWidth="1"/>
    <col min="6914" max="7165" width="9.140625" style="1603"/>
    <col min="7166" max="7166" width="8.85546875" style="1603" customWidth="1"/>
    <col min="7167" max="7167" width="10.85546875" style="1603" customWidth="1"/>
    <col min="7168" max="7168" width="13" style="1603" customWidth="1"/>
    <col min="7169" max="7169" width="13.28515625" style="1603" customWidth="1"/>
    <col min="7170" max="7421" width="9.140625" style="1603"/>
    <col min="7422" max="7422" width="8.85546875" style="1603" customWidth="1"/>
    <col min="7423" max="7423" width="10.85546875" style="1603" customWidth="1"/>
    <col min="7424" max="7424" width="13" style="1603" customWidth="1"/>
    <col min="7425" max="7425" width="13.28515625" style="1603" customWidth="1"/>
    <col min="7426" max="7677" width="9.140625" style="1603"/>
    <col min="7678" max="7678" width="8.85546875" style="1603" customWidth="1"/>
    <col min="7679" max="7679" width="10.85546875" style="1603" customWidth="1"/>
    <col min="7680" max="7680" width="13" style="1603" customWidth="1"/>
    <col min="7681" max="7681" width="13.28515625" style="1603" customWidth="1"/>
    <col min="7682" max="7933" width="9.140625" style="1603"/>
    <col min="7934" max="7934" width="8.85546875" style="1603" customWidth="1"/>
    <col min="7935" max="7935" width="10.85546875" style="1603" customWidth="1"/>
    <col min="7936" max="7936" width="13" style="1603" customWidth="1"/>
    <col min="7937" max="7937" width="13.28515625" style="1603" customWidth="1"/>
    <col min="7938" max="8189" width="9.140625" style="1603"/>
    <col min="8190" max="8190" width="8.85546875" style="1603" customWidth="1"/>
    <col min="8191" max="8191" width="10.85546875" style="1603" customWidth="1"/>
    <col min="8192" max="8192" width="13" style="1603" customWidth="1"/>
    <col min="8193" max="8193" width="13.28515625" style="1603" customWidth="1"/>
    <col min="8194" max="8445" width="9.140625" style="1603"/>
    <col min="8446" max="8446" width="8.85546875" style="1603" customWidth="1"/>
    <col min="8447" max="8447" width="10.85546875" style="1603" customWidth="1"/>
    <col min="8448" max="8448" width="13" style="1603" customWidth="1"/>
    <col min="8449" max="8449" width="13.28515625" style="1603" customWidth="1"/>
    <col min="8450" max="8701" width="9.140625" style="1603"/>
    <col min="8702" max="8702" width="8.85546875" style="1603" customWidth="1"/>
    <col min="8703" max="8703" width="10.85546875" style="1603" customWidth="1"/>
    <col min="8704" max="8704" width="13" style="1603" customWidth="1"/>
    <col min="8705" max="8705" width="13.28515625" style="1603" customWidth="1"/>
    <col min="8706" max="8957" width="9.140625" style="1603"/>
    <col min="8958" max="8958" width="8.85546875" style="1603" customWidth="1"/>
    <col min="8959" max="8959" width="10.85546875" style="1603" customWidth="1"/>
    <col min="8960" max="8960" width="13" style="1603" customWidth="1"/>
    <col min="8961" max="8961" width="13.28515625" style="1603" customWidth="1"/>
    <col min="8962" max="9213" width="9.140625" style="1603"/>
    <col min="9214" max="9214" width="8.85546875" style="1603" customWidth="1"/>
    <col min="9215" max="9215" width="10.85546875" style="1603" customWidth="1"/>
    <col min="9216" max="9216" width="13" style="1603" customWidth="1"/>
    <col min="9217" max="9217" width="13.28515625" style="1603" customWidth="1"/>
    <col min="9218" max="9469" width="9.140625" style="1603"/>
    <col min="9470" max="9470" width="8.85546875" style="1603" customWidth="1"/>
    <col min="9471" max="9471" width="10.85546875" style="1603" customWidth="1"/>
    <col min="9472" max="9472" width="13" style="1603" customWidth="1"/>
    <col min="9473" max="9473" width="13.28515625" style="1603" customWidth="1"/>
    <col min="9474" max="9725" width="9.140625" style="1603"/>
    <col min="9726" max="9726" width="8.85546875" style="1603" customWidth="1"/>
    <col min="9727" max="9727" width="10.85546875" style="1603" customWidth="1"/>
    <col min="9728" max="9728" width="13" style="1603" customWidth="1"/>
    <col min="9729" max="9729" width="13.28515625" style="1603" customWidth="1"/>
    <col min="9730" max="9981" width="9.140625" style="1603"/>
    <col min="9982" max="9982" width="8.85546875" style="1603" customWidth="1"/>
    <col min="9983" max="9983" width="10.85546875" style="1603" customWidth="1"/>
    <col min="9984" max="9984" width="13" style="1603" customWidth="1"/>
    <col min="9985" max="9985" width="13.28515625" style="1603" customWidth="1"/>
    <col min="9986" max="10237" width="9.140625" style="1603"/>
    <col min="10238" max="10238" width="8.85546875" style="1603" customWidth="1"/>
    <col min="10239" max="10239" width="10.85546875" style="1603" customWidth="1"/>
    <col min="10240" max="10240" width="13" style="1603" customWidth="1"/>
    <col min="10241" max="10241" width="13.28515625" style="1603" customWidth="1"/>
    <col min="10242" max="10493" width="9.140625" style="1603"/>
    <col min="10494" max="10494" width="8.85546875" style="1603" customWidth="1"/>
    <col min="10495" max="10495" width="10.85546875" style="1603" customWidth="1"/>
    <col min="10496" max="10496" width="13" style="1603" customWidth="1"/>
    <col min="10497" max="10497" width="13.28515625" style="1603" customWidth="1"/>
    <col min="10498" max="10749" width="9.140625" style="1603"/>
    <col min="10750" max="10750" width="8.85546875" style="1603" customWidth="1"/>
    <col min="10751" max="10751" width="10.85546875" style="1603" customWidth="1"/>
    <col min="10752" max="10752" width="13" style="1603" customWidth="1"/>
    <col min="10753" max="10753" width="13.28515625" style="1603" customWidth="1"/>
    <col min="10754" max="11005" width="9.140625" style="1603"/>
    <col min="11006" max="11006" width="8.85546875" style="1603" customWidth="1"/>
    <col min="11007" max="11007" width="10.85546875" style="1603" customWidth="1"/>
    <col min="11008" max="11008" width="13" style="1603" customWidth="1"/>
    <col min="11009" max="11009" width="13.28515625" style="1603" customWidth="1"/>
    <col min="11010" max="11261" width="9.140625" style="1603"/>
    <col min="11262" max="11262" width="8.85546875" style="1603" customWidth="1"/>
    <col min="11263" max="11263" width="10.85546875" style="1603" customWidth="1"/>
    <col min="11264" max="11264" width="13" style="1603" customWidth="1"/>
    <col min="11265" max="11265" width="13.28515625" style="1603" customWidth="1"/>
    <col min="11266" max="11517" width="9.140625" style="1603"/>
    <col min="11518" max="11518" width="8.85546875" style="1603" customWidth="1"/>
    <col min="11519" max="11519" width="10.85546875" style="1603" customWidth="1"/>
    <col min="11520" max="11520" width="13" style="1603" customWidth="1"/>
    <col min="11521" max="11521" width="13.28515625" style="1603" customWidth="1"/>
    <col min="11522" max="11773" width="9.140625" style="1603"/>
    <col min="11774" max="11774" width="8.85546875" style="1603" customWidth="1"/>
    <col min="11775" max="11775" width="10.85546875" style="1603" customWidth="1"/>
    <col min="11776" max="11776" width="13" style="1603" customWidth="1"/>
    <col min="11777" max="11777" width="13.28515625" style="1603" customWidth="1"/>
    <col min="11778" max="12029" width="9.140625" style="1603"/>
    <col min="12030" max="12030" width="8.85546875" style="1603" customWidth="1"/>
    <col min="12031" max="12031" width="10.85546875" style="1603" customWidth="1"/>
    <col min="12032" max="12032" width="13" style="1603" customWidth="1"/>
    <col min="12033" max="12033" width="13.28515625" style="1603" customWidth="1"/>
    <col min="12034" max="12285" width="9.140625" style="1603"/>
    <col min="12286" max="12286" width="8.85546875" style="1603" customWidth="1"/>
    <col min="12287" max="12287" width="10.85546875" style="1603" customWidth="1"/>
    <col min="12288" max="12288" width="13" style="1603" customWidth="1"/>
    <col min="12289" max="12289" width="13.28515625" style="1603" customWidth="1"/>
    <col min="12290" max="12541" width="9.140625" style="1603"/>
    <col min="12542" max="12542" width="8.85546875" style="1603" customWidth="1"/>
    <col min="12543" max="12543" width="10.85546875" style="1603" customWidth="1"/>
    <col min="12544" max="12544" width="13" style="1603" customWidth="1"/>
    <col min="12545" max="12545" width="13.28515625" style="1603" customWidth="1"/>
    <col min="12546" max="12797" width="9.140625" style="1603"/>
    <col min="12798" max="12798" width="8.85546875" style="1603" customWidth="1"/>
    <col min="12799" max="12799" width="10.85546875" style="1603" customWidth="1"/>
    <col min="12800" max="12800" width="13" style="1603" customWidth="1"/>
    <col min="12801" max="12801" width="13.28515625" style="1603" customWidth="1"/>
    <col min="12802" max="13053" width="9.140625" style="1603"/>
    <col min="13054" max="13054" width="8.85546875" style="1603" customWidth="1"/>
    <col min="13055" max="13055" width="10.85546875" style="1603" customWidth="1"/>
    <col min="13056" max="13056" width="13" style="1603" customWidth="1"/>
    <col min="13057" max="13057" width="13.28515625" style="1603" customWidth="1"/>
    <col min="13058" max="13309" width="9.140625" style="1603"/>
    <col min="13310" max="13310" width="8.85546875" style="1603" customWidth="1"/>
    <col min="13311" max="13311" width="10.85546875" style="1603" customWidth="1"/>
    <col min="13312" max="13312" width="13" style="1603" customWidth="1"/>
    <col min="13313" max="13313" width="13.28515625" style="1603" customWidth="1"/>
    <col min="13314" max="13565" width="9.140625" style="1603"/>
    <col min="13566" max="13566" width="8.85546875" style="1603" customWidth="1"/>
    <col min="13567" max="13567" width="10.85546875" style="1603" customWidth="1"/>
    <col min="13568" max="13568" width="13" style="1603" customWidth="1"/>
    <col min="13569" max="13569" width="13.28515625" style="1603" customWidth="1"/>
    <col min="13570" max="13821" width="9.140625" style="1603"/>
    <col min="13822" max="13822" width="8.85546875" style="1603" customWidth="1"/>
    <col min="13823" max="13823" width="10.85546875" style="1603" customWidth="1"/>
    <col min="13824" max="13824" width="13" style="1603" customWidth="1"/>
    <col min="13825" max="13825" width="13.28515625" style="1603" customWidth="1"/>
    <col min="13826" max="14077" width="9.140625" style="1603"/>
    <col min="14078" max="14078" width="8.85546875" style="1603" customWidth="1"/>
    <col min="14079" max="14079" width="10.85546875" style="1603" customWidth="1"/>
    <col min="14080" max="14080" width="13" style="1603" customWidth="1"/>
    <col min="14081" max="14081" width="13.28515625" style="1603" customWidth="1"/>
    <col min="14082" max="14333" width="9.140625" style="1603"/>
    <col min="14334" max="14334" width="8.85546875" style="1603" customWidth="1"/>
    <col min="14335" max="14335" width="10.85546875" style="1603" customWidth="1"/>
    <col min="14336" max="14336" width="13" style="1603" customWidth="1"/>
    <col min="14337" max="14337" width="13.28515625" style="1603" customWidth="1"/>
    <col min="14338" max="14589" width="9.140625" style="1603"/>
    <col min="14590" max="14590" width="8.85546875" style="1603" customWidth="1"/>
    <col min="14591" max="14591" width="10.85546875" style="1603" customWidth="1"/>
    <col min="14592" max="14592" width="13" style="1603" customWidth="1"/>
    <col min="14593" max="14593" width="13.28515625" style="1603" customWidth="1"/>
    <col min="14594" max="14845" width="9.140625" style="1603"/>
    <col min="14846" max="14846" width="8.85546875" style="1603" customWidth="1"/>
    <col min="14847" max="14847" width="10.85546875" style="1603" customWidth="1"/>
    <col min="14848" max="14848" width="13" style="1603" customWidth="1"/>
    <col min="14849" max="14849" width="13.28515625" style="1603" customWidth="1"/>
    <col min="14850" max="15101" width="9.140625" style="1603"/>
    <col min="15102" max="15102" width="8.85546875" style="1603" customWidth="1"/>
    <col min="15103" max="15103" width="10.85546875" style="1603" customWidth="1"/>
    <col min="15104" max="15104" width="13" style="1603" customWidth="1"/>
    <col min="15105" max="15105" width="13.28515625" style="1603" customWidth="1"/>
    <col min="15106" max="15357" width="9.140625" style="1603"/>
    <col min="15358" max="15358" width="8.85546875" style="1603" customWidth="1"/>
    <col min="15359" max="15359" width="10.85546875" style="1603" customWidth="1"/>
    <col min="15360" max="15360" width="13" style="1603" customWidth="1"/>
    <col min="15361" max="15361" width="13.28515625" style="1603" customWidth="1"/>
    <col min="15362" max="15613" width="9.140625" style="1603"/>
    <col min="15614" max="15614" width="8.85546875" style="1603" customWidth="1"/>
    <col min="15615" max="15615" width="10.85546875" style="1603" customWidth="1"/>
    <col min="15616" max="15616" width="13" style="1603" customWidth="1"/>
    <col min="15617" max="15617" width="13.28515625" style="1603" customWidth="1"/>
    <col min="15618" max="15869" width="9.140625" style="1603"/>
    <col min="15870" max="15870" width="8.85546875" style="1603" customWidth="1"/>
    <col min="15871" max="15871" width="10.85546875" style="1603" customWidth="1"/>
    <col min="15872" max="15872" width="13" style="1603" customWidth="1"/>
    <col min="15873" max="15873" width="13.28515625" style="1603" customWidth="1"/>
    <col min="15874" max="16125" width="9.140625" style="1603"/>
    <col min="16126" max="16126" width="8.85546875" style="1603" customWidth="1"/>
    <col min="16127" max="16127" width="10.85546875" style="1603" customWidth="1"/>
    <col min="16128" max="16128" width="13" style="1603" customWidth="1"/>
    <col min="16129" max="16129" width="13.28515625" style="1603" customWidth="1"/>
    <col min="16130" max="16384" width="9.140625" style="1603"/>
  </cols>
  <sheetData>
    <row r="2" spans="1:13" s="28" customFormat="1" ht="18.75">
      <c r="A2" s="1379" t="s">
        <v>1000</v>
      </c>
      <c r="B2" s="181"/>
      <c r="C2" s="181"/>
      <c r="D2" s="181"/>
      <c r="G2" s="181"/>
      <c r="H2" s="181"/>
      <c r="I2" s="181"/>
      <c r="J2" s="181"/>
      <c r="K2" s="181"/>
      <c r="L2" s="181"/>
      <c r="M2" s="181"/>
    </row>
    <row r="3" spans="1:13" s="28" customFormat="1" ht="18.75">
      <c r="A3" s="1379" t="s">
        <v>1001</v>
      </c>
      <c r="B3" s="181"/>
      <c r="C3" s="181"/>
      <c r="D3" s="181"/>
      <c r="G3" s="181"/>
      <c r="H3" s="181"/>
      <c r="I3" s="181"/>
      <c r="J3" s="181"/>
      <c r="K3" s="181"/>
      <c r="L3" s="181"/>
      <c r="M3" s="181"/>
    </row>
    <row r="4" spans="1:13" s="28" customFormat="1" ht="18.75">
      <c r="A4" s="1622"/>
      <c r="B4" s="181"/>
      <c r="C4" s="181"/>
      <c r="D4" s="181"/>
      <c r="E4" s="181"/>
      <c r="F4" s="181"/>
      <c r="G4" s="181"/>
      <c r="H4" s="181"/>
      <c r="I4" s="181"/>
      <c r="J4" s="181"/>
      <c r="K4" s="181"/>
      <c r="L4" s="181"/>
      <c r="M4" s="181"/>
    </row>
    <row r="5" spans="1:13" s="28" customFormat="1" ht="15">
      <c r="A5" s="1623" t="s">
        <v>65</v>
      </c>
      <c r="B5" s="1624" t="s">
        <v>66</v>
      </c>
      <c r="C5" s="1625"/>
      <c r="D5" s="1625"/>
      <c r="E5" s="1625"/>
    </row>
    <row r="6" spans="1:13" s="28" customFormat="1" ht="15">
      <c r="A6" s="1382">
        <v>3.1</v>
      </c>
      <c r="B6" s="25" t="s">
        <v>1002</v>
      </c>
    </row>
    <row r="7" spans="1:13" s="28" customFormat="1" ht="15">
      <c r="A7" s="1382">
        <v>3.2</v>
      </c>
      <c r="B7" s="25" t="s">
        <v>1003</v>
      </c>
      <c r="C7" s="181"/>
    </row>
    <row r="8" spans="1:13" ht="15">
      <c r="A8" s="1382">
        <v>3.3</v>
      </c>
      <c r="B8" s="25" t="s">
        <v>1004</v>
      </c>
      <c r="C8" s="181"/>
      <c r="D8" s="28"/>
      <c r="E8" s="28"/>
      <c r="F8" s="28"/>
      <c r="G8" s="28"/>
      <c r="H8" s="28"/>
    </row>
    <row r="9" spans="1:13" ht="15">
      <c r="A9" s="1382">
        <v>3.4</v>
      </c>
      <c r="B9" s="25" t="s">
        <v>1005</v>
      </c>
      <c r="C9" s="181"/>
      <c r="D9" s="28"/>
      <c r="E9" s="28"/>
      <c r="F9" s="28"/>
      <c r="G9" s="28"/>
      <c r="H9" s="28"/>
    </row>
    <row r="10" spans="1:13" ht="15">
      <c r="A10" s="1382">
        <v>3.5</v>
      </c>
      <c r="B10" s="25" t="s">
        <v>1006</v>
      </c>
      <c r="C10" s="181"/>
      <c r="D10" s="28"/>
      <c r="E10" s="28"/>
      <c r="F10" s="28"/>
      <c r="G10" s="28"/>
      <c r="H10" s="28"/>
    </row>
    <row r="11" spans="1:13" ht="15">
      <c r="A11" s="1382">
        <v>3.6</v>
      </c>
      <c r="B11" s="25" t="s">
        <v>1007</v>
      </c>
      <c r="C11" s="181"/>
      <c r="D11" s="28"/>
      <c r="E11" s="28"/>
      <c r="F11" s="28"/>
      <c r="G11" s="28"/>
      <c r="H11" s="28"/>
    </row>
    <row r="12" spans="1:13" ht="15">
      <c r="A12" s="1382">
        <v>3.7</v>
      </c>
      <c r="B12" s="25" t="s">
        <v>1008</v>
      </c>
      <c r="C12" s="181"/>
      <c r="D12" s="28"/>
      <c r="E12" s="28"/>
      <c r="F12" s="28"/>
      <c r="G12" s="28"/>
      <c r="H12" s="28"/>
    </row>
    <row r="13" spans="1:13" ht="15">
      <c r="A13" s="1382">
        <v>3.8</v>
      </c>
      <c r="B13" s="25" t="s">
        <v>1009</v>
      </c>
      <c r="C13" s="181"/>
      <c r="D13" s="28"/>
      <c r="E13" s="28"/>
      <c r="F13" s="28"/>
      <c r="G13" s="28"/>
      <c r="H13" s="28"/>
    </row>
    <row r="14" spans="1:13" ht="15">
      <c r="A14" s="1382">
        <v>3.9</v>
      </c>
      <c r="B14" s="25" t="s">
        <v>1010</v>
      </c>
      <c r="C14" s="181"/>
      <c r="D14" s="28"/>
      <c r="E14" s="28"/>
      <c r="F14" s="28"/>
      <c r="G14" s="28"/>
      <c r="H14" s="28"/>
    </row>
    <row r="15" spans="1:13" ht="15">
      <c r="A15" s="1626">
        <v>3.1</v>
      </c>
      <c r="B15" s="25" t="s">
        <v>1011</v>
      </c>
      <c r="C15" s="181"/>
      <c r="D15" s="28"/>
      <c r="E15" s="28"/>
      <c r="F15" s="28"/>
      <c r="G15" s="28"/>
      <c r="H15" s="28"/>
    </row>
    <row r="16" spans="1:13" ht="15">
      <c r="A16" s="1382">
        <v>3.11</v>
      </c>
      <c r="B16" s="25" t="s">
        <v>1012</v>
      </c>
      <c r="C16" s="181"/>
      <c r="D16" s="28"/>
      <c r="E16" s="28"/>
      <c r="F16" s="28"/>
      <c r="G16" s="28"/>
      <c r="H16" s="28"/>
    </row>
    <row r="17" spans="1:8" ht="15">
      <c r="A17" s="1382">
        <v>3.12</v>
      </c>
      <c r="B17" s="46" t="s">
        <v>1013</v>
      </c>
      <c r="C17" s="46"/>
      <c r="D17" s="46"/>
      <c r="E17" s="46"/>
      <c r="F17" s="46"/>
      <c r="G17" s="28"/>
      <c r="H17" s="28"/>
    </row>
    <row r="18" spans="1:8" ht="15">
      <c r="A18" s="1382">
        <v>3.13</v>
      </c>
      <c r="B18" s="1463" t="s">
        <v>1014</v>
      </c>
      <c r="C18" s="1627"/>
      <c r="D18" s="1627"/>
      <c r="E18" s="1627"/>
      <c r="F18" s="28"/>
      <c r="G18" s="28"/>
      <c r="H18" s="28"/>
    </row>
    <row r="19" spans="1:8" ht="15">
      <c r="A19" s="1382">
        <v>3.14</v>
      </c>
      <c r="B19" s="1463" t="s">
        <v>1015</v>
      </c>
      <c r="C19" s="1534"/>
      <c r="D19" s="1534"/>
      <c r="E19" s="1534"/>
    </row>
    <row r="20" spans="1:8" ht="15">
      <c r="A20" s="1382">
        <v>3.15</v>
      </c>
      <c r="B20" s="1463" t="s">
        <v>1016</v>
      </c>
      <c r="C20" s="1534"/>
      <c r="D20" s="1534"/>
      <c r="E20" s="1534"/>
    </row>
    <row r="21" spans="1:8" ht="15">
      <c r="A21" s="1382">
        <v>3.16</v>
      </c>
      <c r="B21" s="1463" t="s">
        <v>1017</v>
      </c>
      <c r="C21" s="1534"/>
      <c r="D21" s="1534"/>
      <c r="E21" s="1534"/>
    </row>
    <row r="22" spans="1:8" ht="15">
      <c r="A22" s="1382">
        <v>3.17</v>
      </c>
      <c r="B22" s="1463" t="s">
        <v>1018</v>
      </c>
      <c r="C22" s="1534"/>
      <c r="D22" s="1534"/>
      <c r="E22" s="1534"/>
    </row>
    <row r="23" spans="1:8" ht="15">
      <c r="A23" s="1382">
        <v>3.18</v>
      </c>
      <c r="B23" s="1463" t="s">
        <v>1019</v>
      </c>
      <c r="C23" s="1534"/>
      <c r="D23" s="1534"/>
      <c r="E23" s="1534"/>
    </row>
    <row r="24" spans="1:8" ht="15">
      <c r="A24" s="1382">
        <v>3.19</v>
      </c>
      <c r="B24" s="1463" t="s">
        <v>1020</v>
      </c>
      <c r="C24" s="1534"/>
      <c r="D24" s="1534"/>
      <c r="E24" s="1534"/>
    </row>
    <row r="25" spans="1:8" ht="15">
      <c r="A25" s="1382">
        <v>3.2</v>
      </c>
      <c r="B25" s="1463" t="s">
        <v>1021</v>
      </c>
      <c r="C25" s="1534"/>
      <c r="D25" s="1534"/>
      <c r="E25" s="1534"/>
    </row>
    <row r="26" spans="1:8" ht="15">
      <c r="A26" s="1382">
        <v>3.21</v>
      </c>
      <c r="B26" s="1463" t="s">
        <v>1022</v>
      </c>
      <c r="C26" s="1534"/>
      <c r="D26" s="1534"/>
      <c r="E26" s="1534"/>
    </row>
    <row r="27" spans="1:8" ht="15">
      <c r="A27" s="1382">
        <v>3.22</v>
      </c>
      <c r="B27" s="1463" t="s">
        <v>1023</v>
      </c>
      <c r="C27" s="1534"/>
      <c r="D27" s="1534"/>
      <c r="E27" s="1534"/>
    </row>
    <row r="28" spans="1:8" ht="15">
      <c r="A28" s="1382">
        <v>3.23</v>
      </c>
      <c r="B28" s="1463" t="s">
        <v>1024</v>
      </c>
      <c r="C28" s="1534"/>
      <c r="D28" s="1534"/>
      <c r="E28" s="1534"/>
    </row>
    <row r="29" spans="1:8" ht="15">
      <c r="A29" s="1382">
        <v>3.24</v>
      </c>
      <c r="B29" s="1463" t="s">
        <v>1025</v>
      </c>
      <c r="C29" s="1534"/>
      <c r="D29" s="1534"/>
      <c r="E29" s="1534"/>
    </row>
    <row r="30" spans="1:8" ht="15">
      <c r="A30" s="1382">
        <v>3.25</v>
      </c>
      <c r="B30" s="1463" t="s">
        <v>1026</v>
      </c>
      <c r="C30" s="1534"/>
      <c r="D30" s="1534"/>
      <c r="E30" s="1534"/>
    </row>
    <row r="31" spans="1:8" ht="15">
      <c r="A31" s="1385">
        <v>3.26</v>
      </c>
      <c r="B31" s="1463" t="s">
        <v>1027</v>
      </c>
      <c r="C31" s="1534"/>
      <c r="D31" s="1534"/>
      <c r="E31" s="1534"/>
    </row>
    <row r="32" spans="1:8">
      <c r="A32" s="1628"/>
    </row>
    <row r="33" spans="1:9" s="1630" customFormat="1" ht="15">
      <c r="A33" s="1629" t="s">
        <v>1028</v>
      </c>
      <c r="B33" s="1585"/>
      <c r="C33" s="1585"/>
      <c r="D33" s="1585"/>
      <c r="F33" s="1631"/>
      <c r="G33" s="1631"/>
      <c r="H33" s="1631"/>
      <c r="I33" s="1631"/>
    </row>
    <row r="34" spans="1:9">
      <c r="A34" s="1602" t="s">
        <v>1029</v>
      </c>
      <c r="E34" s="1603"/>
      <c r="F34" s="1632"/>
      <c r="G34" s="1632"/>
      <c r="H34" s="1632"/>
      <c r="I34" s="1632"/>
    </row>
    <row r="35" spans="1:9" ht="15">
      <c r="A35" s="1633" t="s">
        <v>69</v>
      </c>
      <c r="B35" s="1634" t="s">
        <v>67</v>
      </c>
      <c r="C35" s="1634" t="s">
        <v>873</v>
      </c>
      <c r="D35" s="1634" t="s">
        <v>874</v>
      </c>
      <c r="E35" s="1635" t="s">
        <v>1030</v>
      </c>
      <c r="F35" s="1632"/>
      <c r="G35" s="1632"/>
      <c r="H35" s="1632"/>
      <c r="I35" s="1632"/>
    </row>
    <row r="36" spans="1:9" ht="15">
      <c r="A36" s="1636">
        <v>1960</v>
      </c>
      <c r="B36" s="1637">
        <f>'[2]Mid Yr Annual'!AC7</f>
        <v>19908</v>
      </c>
      <c r="C36" s="1638">
        <f>'[2]Mid Yr Annual'!AA7</f>
        <v>14846</v>
      </c>
      <c r="D36" s="1638">
        <f>'[2]Mid Yr Annual'!AB7</f>
        <v>5062</v>
      </c>
      <c r="E36" s="1639">
        <f t="shared" ref="E36:E86" si="0">C36/D36*100</f>
        <v>293.28328723824575</v>
      </c>
      <c r="F36" s="1632"/>
      <c r="G36" s="1632"/>
      <c r="H36" s="1632"/>
      <c r="I36" s="1632"/>
    </row>
    <row r="37" spans="1:9" ht="15">
      <c r="A37" s="1636">
        <v>1961</v>
      </c>
      <c r="B37" s="1637">
        <f>'[2]Mid Yr Annual'!AC8</f>
        <v>24091</v>
      </c>
      <c r="C37" s="1638">
        <f>'[2]Mid Yr Annual'!AA8</f>
        <v>18072</v>
      </c>
      <c r="D37" s="1638">
        <f>'[2]Mid Yr Annual'!AB8</f>
        <v>6019</v>
      </c>
      <c r="E37" s="1640">
        <f t="shared" si="0"/>
        <v>300.24921083236416</v>
      </c>
      <c r="F37" s="1632"/>
      <c r="G37" s="1632"/>
      <c r="H37" s="1632"/>
      <c r="I37" s="1632"/>
    </row>
    <row r="38" spans="1:9" ht="15">
      <c r="A38" s="1636">
        <v>1962</v>
      </c>
      <c r="B38" s="1637">
        <f>'[2]Mid Yr Annual'!AC9</f>
        <v>28274</v>
      </c>
      <c r="C38" s="1638">
        <f>'[2]Mid Yr Annual'!AA9</f>
        <v>21298</v>
      </c>
      <c r="D38" s="1638">
        <f>'[2]Mid Yr Annual'!AB9</f>
        <v>6976</v>
      </c>
      <c r="E38" s="1640">
        <f t="shared" si="0"/>
        <v>305.30389908256882</v>
      </c>
      <c r="F38" s="1632"/>
      <c r="G38" s="1632"/>
      <c r="H38" s="1632"/>
      <c r="I38" s="1632"/>
    </row>
    <row r="39" spans="1:9" ht="15">
      <c r="A39" s="1636">
        <v>1963</v>
      </c>
      <c r="B39" s="1637">
        <f>'[2]Mid Yr Annual'!AC10</f>
        <v>30450</v>
      </c>
      <c r="C39" s="1637">
        <f>'[2]Mid Yr Annual'!AA10</f>
        <v>22960</v>
      </c>
      <c r="D39" s="1637">
        <f>'[2]Mid Yr Annual'!AB10</f>
        <v>7490</v>
      </c>
      <c r="E39" s="1640">
        <f t="shared" si="0"/>
        <v>306.54205607476632</v>
      </c>
      <c r="F39" s="1632"/>
      <c r="G39" s="1632"/>
      <c r="H39" s="1632"/>
      <c r="I39" s="1632"/>
    </row>
    <row r="40" spans="1:9" ht="15">
      <c r="A40" s="1636">
        <v>1964</v>
      </c>
      <c r="B40" s="1637">
        <f>'[2]Mid Yr Annual'!AC11</f>
        <v>32813</v>
      </c>
      <c r="C40" s="1637">
        <f>'[2]Mid Yr Annual'!AA11</f>
        <v>24757</v>
      </c>
      <c r="D40" s="1637">
        <f>'[2]Mid Yr Annual'!AB11</f>
        <v>8056</v>
      </c>
      <c r="E40" s="1640">
        <f t="shared" si="0"/>
        <v>307.31132075471697</v>
      </c>
      <c r="F40" s="1632"/>
      <c r="G40" s="1632"/>
      <c r="H40" s="1632"/>
      <c r="I40" s="1632"/>
    </row>
    <row r="41" spans="1:9" ht="15">
      <c r="A41" s="1636">
        <v>1965</v>
      </c>
      <c r="B41" s="1637">
        <f>'[2]Mid Yr Annual'!AC12</f>
        <v>35382</v>
      </c>
      <c r="C41" s="1637">
        <f>'[2]Mid Yr Annual'!AA12</f>
        <v>26700</v>
      </c>
      <c r="D41" s="1637">
        <f>'[2]Mid Yr Annual'!AB12</f>
        <v>8682</v>
      </c>
      <c r="E41" s="1640">
        <f t="shared" si="0"/>
        <v>307.53282653766416</v>
      </c>
      <c r="F41" s="1632"/>
      <c r="G41" s="1632"/>
      <c r="H41" s="1632"/>
      <c r="I41" s="1632"/>
    </row>
    <row r="42" spans="1:9" ht="15">
      <c r="A42" s="1636">
        <v>1966</v>
      </c>
      <c r="B42" s="1637">
        <f>'[2]Mid Yr Annual'!AC13</f>
        <v>38179</v>
      </c>
      <c r="C42" s="1637">
        <f>'[2]Mid Yr Annual'!AA13</f>
        <v>28801</v>
      </c>
      <c r="D42" s="1637">
        <f>'[2]Mid Yr Annual'!AB13</f>
        <v>9378</v>
      </c>
      <c r="E42" s="1640">
        <f t="shared" si="0"/>
        <v>307.11239070164214</v>
      </c>
      <c r="F42" s="1632"/>
      <c r="G42" s="1632"/>
      <c r="H42" s="1632"/>
      <c r="I42" s="1632"/>
    </row>
    <row r="43" spans="1:9" ht="15">
      <c r="A43" s="1636">
        <v>1967</v>
      </c>
      <c r="B43" s="1637">
        <f>'[2]Mid Yr Annual'!AC14</f>
        <v>41228</v>
      </c>
      <c r="C43" s="1637">
        <f>'[2]Mid Yr Annual'!AA14</f>
        <v>31074</v>
      </c>
      <c r="D43" s="1637">
        <f>'[2]Mid Yr Annual'!AB14</f>
        <v>10154</v>
      </c>
      <c r="E43" s="1640">
        <f t="shared" si="0"/>
        <v>306.02718140634232</v>
      </c>
      <c r="F43" s="1632"/>
      <c r="G43" s="1632"/>
      <c r="H43" s="1632"/>
      <c r="I43" s="1632"/>
    </row>
    <row r="44" spans="1:9" ht="15">
      <c r="A44" s="1636">
        <v>1968</v>
      </c>
      <c r="B44" s="1638">
        <f>'[2]Mid Yr Annual'!AC15</f>
        <v>44552</v>
      </c>
      <c r="C44" s="1638">
        <f>'[2]Mid Yr Annual'!AA15</f>
        <v>33531</v>
      </c>
      <c r="D44" s="1638">
        <f>'[2]Mid Yr Annual'!AB15</f>
        <v>11021</v>
      </c>
      <c r="E44" s="1640">
        <f t="shared" si="0"/>
        <v>304.24643861718539</v>
      </c>
      <c r="F44" s="1632"/>
      <c r="G44" s="1632"/>
      <c r="H44" s="1632"/>
      <c r="I44" s="1632"/>
    </row>
    <row r="45" spans="1:9" ht="15">
      <c r="A45" s="1636">
        <v>1969</v>
      </c>
      <c r="B45" s="1638">
        <f>'[2]Mid Yr Annual'!AC16</f>
        <v>54415</v>
      </c>
      <c r="C45" s="1638">
        <f>'[2]Mid Yr Annual'!AA16</f>
        <v>41031</v>
      </c>
      <c r="D45" s="1638">
        <f>'[2]Mid Yr Annual'!AB16</f>
        <v>13384</v>
      </c>
      <c r="E45" s="1640">
        <f t="shared" si="0"/>
        <v>306.56754333532575</v>
      </c>
      <c r="F45" s="1632"/>
      <c r="G45" s="1632"/>
      <c r="H45" s="1632"/>
      <c r="I45" s="1632"/>
    </row>
    <row r="46" spans="1:9" ht="15">
      <c r="A46" s="1636">
        <v>1970</v>
      </c>
      <c r="B46" s="1638">
        <f>'[2]Mid Yr Annual'!AC17</f>
        <v>66713</v>
      </c>
      <c r="C46" s="1638">
        <f>'[2]Mid Yr Annual'!AA17</f>
        <v>50321</v>
      </c>
      <c r="D46" s="1638">
        <f>'[2]Mid Yr Annual'!AB17</f>
        <v>16392</v>
      </c>
      <c r="E46" s="1640">
        <f t="shared" si="0"/>
        <v>306.98511469009276</v>
      </c>
      <c r="F46" s="1632"/>
      <c r="G46" s="1632"/>
      <c r="H46" s="1632"/>
      <c r="I46" s="1632"/>
    </row>
    <row r="47" spans="1:9" ht="15">
      <c r="A47" s="1636">
        <v>1971</v>
      </c>
      <c r="B47" s="1638">
        <f>'[2]Mid Yr Annual'!AC18</f>
        <v>82111</v>
      </c>
      <c r="C47" s="1638">
        <f>'[2]Mid Yr Annual'!AA18</f>
        <v>61848</v>
      </c>
      <c r="D47" s="1638">
        <f>'[2]Mid Yr Annual'!AB18</f>
        <v>20263</v>
      </c>
      <c r="E47" s="1640">
        <f t="shared" si="0"/>
        <v>305.22627449045058</v>
      </c>
      <c r="F47" s="1632"/>
      <c r="G47" s="1632"/>
      <c r="H47" s="1632"/>
      <c r="I47" s="1632"/>
    </row>
    <row r="48" spans="1:9" ht="15">
      <c r="A48" s="1636">
        <v>1972</v>
      </c>
      <c r="B48" s="1638">
        <f>'[2]Mid Yr Annual'!AC19</f>
        <v>101474</v>
      </c>
      <c r="C48" s="1638">
        <f>'[2]Mid Yr Annual'!AA19</f>
        <v>76172</v>
      </c>
      <c r="D48" s="1638">
        <f>'[2]Mid Yr Annual'!AB19</f>
        <v>25302</v>
      </c>
      <c r="E48" s="1640">
        <f t="shared" si="0"/>
        <v>301.05130029246698</v>
      </c>
      <c r="F48" s="1632"/>
      <c r="G48" s="1632"/>
      <c r="H48" s="1632"/>
      <c r="I48" s="1632"/>
    </row>
    <row r="49" spans="1:9" ht="15">
      <c r="A49" s="1636">
        <v>1973</v>
      </c>
      <c r="B49" s="1641">
        <f>'[2]Mid Yr Annual'!AC20</f>
        <v>125933</v>
      </c>
      <c r="C49" s="1641">
        <f>'[2]Mid Yr Annual'!AA20</f>
        <v>93998</v>
      </c>
      <c r="D49" s="1641">
        <f>'[2]Mid Yr Annual'!AB20</f>
        <v>31935</v>
      </c>
      <c r="E49" s="1640">
        <f t="shared" si="0"/>
        <v>294.34163143886019</v>
      </c>
      <c r="F49" s="1632"/>
      <c r="G49" s="1632"/>
      <c r="H49" s="1632"/>
      <c r="I49" s="1632"/>
    </row>
    <row r="50" spans="1:9" ht="15">
      <c r="A50" s="1636">
        <v>1974</v>
      </c>
      <c r="B50" s="1641">
        <f>'[2]Mid Yr Annual'!AC21</f>
        <v>156971</v>
      </c>
      <c r="C50" s="1641">
        <f>'[2]Mid Yr Annual'!AA21</f>
        <v>116211</v>
      </c>
      <c r="D50" s="1641">
        <f>'[2]Mid Yr Annual'!AB21</f>
        <v>40760</v>
      </c>
      <c r="E50" s="1640">
        <f t="shared" si="0"/>
        <v>285.11040235525024</v>
      </c>
      <c r="F50" s="1632"/>
      <c r="G50" s="1632"/>
      <c r="H50" s="1632"/>
      <c r="I50" s="1632"/>
    </row>
    <row r="51" spans="1:9" ht="15">
      <c r="A51" s="1636">
        <v>1975</v>
      </c>
      <c r="B51" s="1641">
        <f>'[2]Mid Yr Annual'!AC22</f>
        <v>196539</v>
      </c>
      <c r="C51" s="1641">
        <f>'[2]Mid Yr Annual'!AA22</f>
        <v>143922</v>
      </c>
      <c r="D51" s="1641">
        <f>'[2]Mid Yr Annual'!AB22</f>
        <v>52617</v>
      </c>
      <c r="E51" s="1640">
        <f t="shared" si="0"/>
        <v>273.52756713609671</v>
      </c>
      <c r="F51" s="1632"/>
      <c r="G51" s="1632"/>
      <c r="H51" s="1632"/>
      <c r="I51" s="1632"/>
    </row>
    <row r="52" spans="1:9" ht="15">
      <c r="A52" s="1636">
        <v>1976</v>
      </c>
      <c r="B52" s="1641">
        <f>'[2]Mid Yr Annual'!AC23</f>
        <v>228445</v>
      </c>
      <c r="C52" s="1641">
        <f>'[2]Mid Yr Annual'!AA23</f>
        <v>167430</v>
      </c>
      <c r="D52" s="1641">
        <f>'[2]Mid Yr Annual'!AB23</f>
        <v>61015</v>
      </c>
      <c r="E52" s="1640">
        <f t="shared" si="0"/>
        <v>274.40793247562073</v>
      </c>
      <c r="F52" s="1632"/>
      <c r="G52" s="1632"/>
      <c r="H52" s="1632"/>
      <c r="I52" s="1632"/>
    </row>
    <row r="53" spans="1:9" ht="15">
      <c r="A53" s="1636">
        <v>1977</v>
      </c>
      <c r="B53" s="1641">
        <f>'[2]Mid Yr Annual'!AC24</f>
        <v>265758</v>
      </c>
      <c r="C53" s="1641">
        <f>'[2]Mid Yr Annual'!AA24</f>
        <v>194891</v>
      </c>
      <c r="D53" s="1641">
        <f>'[2]Mid Yr Annual'!AB24</f>
        <v>70867</v>
      </c>
      <c r="E53" s="1640">
        <f t="shared" si="0"/>
        <v>275.00952488464304</v>
      </c>
      <c r="F53" s="1632"/>
      <c r="G53" s="1632"/>
      <c r="H53" s="1632"/>
      <c r="I53" s="1632"/>
    </row>
    <row r="54" spans="1:9" ht="15">
      <c r="A54" s="1636">
        <v>1978</v>
      </c>
      <c r="B54" s="1641">
        <f>'[2]Mid Yr Annual'!AC25</f>
        <v>309422</v>
      </c>
      <c r="C54" s="1641">
        <f>'[2]Mid Yr Annual'!AA25</f>
        <v>226982</v>
      </c>
      <c r="D54" s="1641">
        <f>'[2]Mid Yr Annual'!AB25</f>
        <v>82440</v>
      </c>
      <c r="E54" s="1640">
        <f t="shared" si="0"/>
        <v>275.32993692382337</v>
      </c>
      <c r="F54" s="1632"/>
      <c r="G54" s="1632"/>
      <c r="H54" s="1632"/>
      <c r="I54" s="1632"/>
    </row>
    <row r="55" spans="1:9" ht="15">
      <c r="A55" s="1636">
        <v>1979</v>
      </c>
      <c r="B55" s="1641">
        <f>'[2]Mid Yr Annual'!AC26</f>
        <v>360549</v>
      </c>
      <c r="C55" s="1641">
        <f>'[2]Mid Yr Annual'!AA26</f>
        <v>264497</v>
      </c>
      <c r="D55" s="1641">
        <f>'[2]Mid Yr Annual'!AB26</f>
        <v>96052</v>
      </c>
      <c r="E55" s="1640">
        <f t="shared" si="0"/>
        <v>275.36855036855036</v>
      </c>
      <c r="F55" s="1632"/>
      <c r="G55" s="1632"/>
      <c r="H55" s="1632"/>
      <c r="I55" s="1632"/>
    </row>
    <row r="56" spans="1:9" ht="15">
      <c r="A56" s="1636">
        <v>1980</v>
      </c>
      <c r="B56" s="1641">
        <f>'[2]Mid Yr Annual'!AC27</f>
        <v>420455</v>
      </c>
      <c r="C56" s="1641">
        <f>'[2]Mid Yr Annual'!AA27</f>
        <v>308369</v>
      </c>
      <c r="D56" s="1641">
        <f>'[2]Mid Yr Annual'!AB27</f>
        <v>112086</v>
      </c>
      <c r="E56" s="1640">
        <f t="shared" si="0"/>
        <v>275.11821280088503</v>
      </c>
      <c r="F56" s="1632"/>
      <c r="G56" s="1632"/>
      <c r="H56" s="1632"/>
      <c r="I56" s="1632"/>
    </row>
    <row r="57" spans="1:9" ht="15">
      <c r="A57" s="1636">
        <v>1981</v>
      </c>
      <c r="B57" s="1641">
        <f>'[2]Mid Yr Annual'!AC28</f>
        <v>443552</v>
      </c>
      <c r="C57" s="1641">
        <f>'[2]Mid Yr Annual'!AA28</f>
        <v>320567</v>
      </c>
      <c r="D57" s="1641">
        <f>'[2]Mid Yr Annual'!AB28</f>
        <v>122985</v>
      </c>
      <c r="E57" s="1640">
        <f t="shared" si="0"/>
        <v>260.65536447534254</v>
      </c>
      <c r="F57" s="1632"/>
      <c r="G57" s="1632"/>
      <c r="H57" s="1632"/>
      <c r="I57" s="1632"/>
    </row>
    <row r="58" spans="1:9" ht="15">
      <c r="A58" s="1636">
        <v>1982</v>
      </c>
      <c r="B58" s="1641">
        <f>'[2]Mid Yr Annual'!AC29</f>
        <v>468279</v>
      </c>
      <c r="C58" s="1641">
        <f>'[2]Mid Yr Annual'!AA29</f>
        <v>333333</v>
      </c>
      <c r="D58" s="1641">
        <f>'[2]Mid Yr Annual'!AB29</f>
        <v>134946</v>
      </c>
      <c r="E58" s="1640">
        <f t="shared" si="0"/>
        <v>247.01213818860879</v>
      </c>
      <c r="F58" s="1632"/>
      <c r="G58" s="1632"/>
      <c r="H58" s="1632"/>
      <c r="I58" s="1632"/>
    </row>
    <row r="59" spans="1:9" ht="15">
      <c r="A59" s="1636">
        <v>1983</v>
      </c>
      <c r="B59" s="1641">
        <f>'[2]Mid Yr Annual'!AC30</f>
        <v>494772</v>
      </c>
      <c r="C59" s="1641">
        <f>'[2]Mid Yr Annual'!AA30</f>
        <v>346699</v>
      </c>
      <c r="D59" s="1641">
        <f>'[2]Mid Yr Annual'!AB30</f>
        <v>148073</v>
      </c>
      <c r="E59" s="1640">
        <f t="shared" si="0"/>
        <v>234.14059281570579</v>
      </c>
      <c r="F59" s="1632"/>
      <c r="G59" s="1632"/>
      <c r="H59" s="1632"/>
      <c r="I59" s="1632"/>
    </row>
    <row r="60" spans="1:9" ht="15">
      <c r="A60" s="1636">
        <v>1984</v>
      </c>
      <c r="B60" s="1641">
        <f>'[2]Mid Yr Annual'!AC31</f>
        <v>523181</v>
      </c>
      <c r="C60" s="1641">
        <f>'[2]Mid Yr Annual'!AA31</f>
        <v>360700</v>
      </c>
      <c r="D60" s="1641">
        <f>'[2]Mid Yr Annual'!AB31</f>
        <v>162481</v>
      </c>
      <c r="E60" s="1640">
        <f t="shared" si="0"/>
        <v>221.99518712957209</v>
      </c>
      <c r="F60" s="1632"/>
      <c r="G60" s="1632"/>
      <c r="H60" s="1632"/>
      <c r="I60" s="1632"/>
    </row>
    <row r="61" spans="1:9" ht="15">
      <c r="A61" s="1636">
        <v>1985</v>
      </c>
      <c r="B61" s="1641">
        <f>'[2]Mid Yr Annual'!AC32</f>
        <v>553668</v>
      </c>
      <c r="C61" s="1641">
        <f>'[2]Mid Yr Annual'!AA32</f>
        <v>375373</v>
      </c>
      <c r="D61" s="1641">
        <f>'[2]Mid Yr Annual'!AB32</f>
        <v>178295</v>
      </c>
      <c r="E61" s="1640">
        <f t="shared" si="0"/>
        <v>210.53478785159427</v>
      </c>
      <c r="F61" s="1632"/>
      <c r="G61" s="1632"/>
      <c r="H61" s="1632"/>
      <c r="I61" s="1632"/>
    </row>
    <row r="62" spans="1:9" ht="15">
      <c r="A62" s="1636">
        <v>1986</v>
      </c>
      <c r="B62" s="1641">
        <f>'[2]Mid Yr Annual'!AC33</f>
        <v>582495</v>
      </c>
      <c r="C62" s="1641">
        <f>'[2]Mid Yr Annual'!AA33</f>
        <v>395597</v>
      </c>
      <c r="D62" s="1641">
        <f>'[2]Mid Yr Annual'!AB33</f>
        <v>186898</v>
      </c>
      <c r="E62" s="1640">
        <f t="shared" si="0"/>
        <v>211.66465130713007</v>
      </c>
      <c r="F62" s="1632"/>
      <c r="G62" s="1632"/>
      <c r="H62" s="1632"/>
      <c r="I62" s="1632"/>
    </row>
    <row r="63" spans="1:9" ht="15">
      <c r="A63" s="1636">
        <v>1987</v>
      </c>
      <c r="B63" s="1641">
        <f>'[2]Mid Yr Annual'!AC34</f>
        <v>612831</v>
      </c>
      <c r="C63" s="1641">
        <f>'[2]Mid Yr Annual'!AA34</f>
        <v>416911</v>
      </c>
      <c r="D63" s="1641">
        <f>'[2]Mid Yr Annual'!AB34</f>
        <v>195920</v>
      </c>
      <c r="E63" s="1640">
        <f t="shared" si="0"/>
        <v>212.79654961208658</v>
      </c>
      <c r="F63" s="1632"/>
      <c r="G63" s="1632"/>
      <c r="H63" s="1632"/>
      <c r="I63" s="1632"/>
    </row>
    <row r="64" spans="1:9" ht="15">
      <c r="A64" s="1636">
        <v>1988</v>
      </c>
      <c r="B64" s="1641">
        <f>'[2]Mid Yr Annual'!AC35</f>
        <v>644754</v>
      </c>
      <c r="C64" s="1641">
        <f>'[2]Mid Yr Annual'!AA35</f>
        <v>439374</v>
      </c>
      <c r="D64" s="1641">
        <f>'[2]Mid Yr Annual'!AB35</f>
        <v>205380</v>
      </c>
      <c r="E64" s="1640">
        <f t="shared" si="0"/>
        <v>213.93222319602688</v>
      </c>
      <c r="F64" s="1632"/>
      <c r="G64" s="1632"/>
      <c r="H64" s="1632"/>
      <c r="I64" s="1632"/>
    </row>
    <row r="65" spans="1:9" ht="15">
      <c r="A65" s="1636">
        <v>1989</v>
      </c>
      <c r="B65" s="1641">
        <f>'[2]Mid Yr Annual'!AC36</f>
        <v>678348</v>
      </c>
      <c r="C65" s="1641">
        <f>'[2]Mid Yr Annual'!AA36</f>
        <v>463048</v>
      </c>
      <c r="D65" s="1641">
        <f>'[2]Mid Yr Annual'!AB36</f>
        <v>215300</v>
      </c>
      <c r="E65" s="1640">
        <f t="shared" si="0"/>
        <v>215.0710636321412</v>
      </c>
      <c r="F65" s="1632"/>
      <c r="G65" s="1632"/>
      <c r="H65" s="1632"/>
      <c r="I65" s="1632"/>
    </row>
    <row r="66" spans="1:9" ht="15">
      <c r="A66" s="1636">
        <v>1990</v>
      </c>
      <c r="B66" s="1641">
        <f>'[2]Mid Yr Annual'!AC37</f>
        <v>713702</v>
      </c>
      <c r="C66" s="1641">
        <f>'[2]Mid Yr Annual'!AA37</f>
        <v>487999</v>
      </c>
      <c r="D66" s="1641">
        <f>'[2]Mid Yr Annual'!AB37</f>
        <v>225703</v>
      </c>
      <c r="E66" s="1640">
        <f t="shared" si="0"/>
        <v>216.21289925255755</v>
      </c>
      <c r="F66" s="1632"/>
      <c r="G66" s="1632"/>
      <c r="H66" s="1632"/>
      <c r="I66" s="1632"/>
    </row>
    <row r="67" spans="1:9" ht="15">
      <c r="A67" s="1636">
        <v>1991</v>
      </c>
      <c r="B67" s="1641">
        <f>'[2]Mid Yr Annual'!AC38</f>
        <v>750908</v>
      </c>
      <c r="C67" s="1641">
        <f>'[2]Mid Yr Annual'!AA38</f>
        <v>514295</v>
      </c>
      <c r="D67" s="1641">
        <f>'[2]Mid Yr Annual'!AB38</f>
        <v>236613</v>
      </c>
      <c r="E67" s="1640">
        <f t="shared" si="0"/>
        <v>217.35703448246716</v>
      </c>
      <c r="F67" s="1632"/>
      <c r="G67" s="1632"/>
      <c r="H67" s="1632"/>
      <c r="I67" s="1632"/>
    </row>
    <row r="68" spans="1:9" ht="15">
      <c r="A68" s="1636">
        <v>1992</v>
      </c>
      <c r="B68" s="1641">
        <f>'[2]Mid Yr Annual'!AC39</f>
        <v>790062</v>
      </c>
      <c r="C68" s="1641">
        <f>'[2]Mid Yr Annual'!AA39</f>
        <v>542008</v>
      </c>
      <c r="D68" s="1641">
        <f>'[2]Mid Yr Annual'!AB39</f>
        <v>248054</v>
      </c>
      <c r="E68" s="1640">
        <f t="shared" si="0"/>
        <v>218.50403541164422</v>
      </c>
      <c r="F68" s="1632"/>
      <c r="G68" s="1632"/>
      <c r="H68" s="1632"/>
      <c r="I68" s="1632"/>
    </row>
    <row r="69" spans="1:9" ht="15">
      <c r="A69" s="1636">
        <v>1993</v>
      </c>
      <c r="B69" s="1641">
        <f>'[2]Mid Yr Annual'!AC40</f>
        <v>831268</v>
      </c>
      <c r="C69" s="1641">
        <f>'[2]Mid Yr Annual'!AA40</f>
        <v>571215</v>
      </c>
      <c r="D69" s="1641">
        <f>'[2]Mid Yr Annual'!AB40</f>
        <v>260053</v>
      </c>
      <c r="E69" s="1640">
        <f t="shared" si="0"/>
        <v>219.65330144239829</v>
      </c>
      <c r="F69" s="1632"/>
      <c r="G69" s="1632"/>
      <c r="H69" s="1632"/>
      <c r="I69" s="1632"/>
    </row>
    <row r="70" spans="1:9" ht="15">
      <c r="A70" s="1636">
        <v>1994</v>
      </c>
      <c r="B70" s="1641">
        <f>'[2]Mid Yr Annual'!AC41</f>
        <v>874633</v>
      </c>
      <c r="C70" s="1641">
        <f>'[2]Mid Yr Annual'!AA41</f>
        <v>601997</v>
      </c>
      <c r="D70" s="1641">
        <f>'[2]Mid Yr Annual'!AB41</f>
        <v>272636</v>
      </c>
      <c r="E70" s="1640">
        <f t="shared" si="0"/>
        <v>220.80612978476796</v>
      </c>
      <c r="F70" s="1632"/>
      <c r="G70" s="1632"/>
      <c r="H70" s="1632"/>
      <c r="I70" s="1632"/>
    </row>
    <row r="71" spans="1:9" ht="15">
      <c r="A71" s="1636">
        <v>1995</v>
      </c>
      <c r="B71" s="1641">
        <f>'[2]Mid Yr Annual'!AC42</f>
        <v>920271</v>
      </c>
      <c r="C71" s="1641">
        <f>'[2]Mid Yr Annual'!AA42</f>
        <v>634440</v>
      </c>
      <c r="D71" s="1641">
        <f>'[2]Mid Yr Annual'!AB42</f>
        <v>285831</v>
      </c>
      <c r="E71" s="1640">
        <f t="shared" si="0"/>
        <v>221.96332798051995</v>
      </c>
      <c r="F71" s="1632"/>
      <c r="G71" s="1632"/>
      <c r="H71" s="1632"/>
      <c r="I71" s="1632"/>
    </row>
    <row r="72" spans="1:9" ht="15">
      <c r="A72" s="1636">
        <v>1996</v>
      </c>
      <c r="B72" s="1641">
        <f>'[2]Mid Yr Annual'!AC43</f>
        <v>955796</v>
      </c>
      <c r="C72" s="1641">
        <f>'[2]Mid Yr Annual'!AA43</f>
        <v>656779</v>
      </c>
      <c r="D72" s="1641">
        <f>'[2]Mid Yr Annual'!AB43</f>
        <v>299017</v>
      </c>
      <c r="E72" s="1640">
        <f t="shared" si="0"/>
        <v>219.64604019169479</v>
      </c>
      <c r="F72" s="1632"/>
      <c r="G72" s="1632"/>
      <c r="H72" s="1632"/>
      <c r="I72" s="1632"/>
    </row>
    <row r="73" spans="1:9" ht="15">
      <c r="A73" s="1636">
        <v>1997</v>
      </c>
      <c r="B73" s="1641">
        <f>'[2]Mid Yr Annual'!AC44</f>
        <v>992743</v>
      </c>
      <c r="C73" s="1641">
        <f>'[2]Mid Yr Annual'!AA44</f>
        <v>679926</v>
      </c>
      <c r="D73" s="1641">
        <f>'[2]Mid Yr Annual'!AB44</f>
        <v>312817</v>
      </c>
      <c r="E73" s="1640">
        <f t="shared" si="0"/>
        <v>217.35583424174516</v>
      </c>
      <c r="F73" s="1632"/>
      <c r="G73" s="1632"/>
      <c r="H73" s="1632"/>
      <c r="I73" s="1632"/>
    </row>
    <row r="74" spans="1:9" ht="15">
      <c r="A74" s="1636">
        <v>1998</v>
      </c>
      <c r="B74" s="1641">
        <f>'[2]Mid Yr Annual'!AC45</f>
        <v>1031171</v>
      </c>
      <c r="C74" s="1641">
        <f>'[2]Mid Yr Annual'!AA45</f>
        <v>703911</v>
      </c>
      <c r="D74" s="1641">
        <f>'[2]Mid Yr Annual'!AB45</f>
        <v>327260</v>
      </c>
      <c r="E74" s="1640">
        <f t="shared" si="0"/>
        <v>215.09228136649759</v>
      </c>
      <c r="F74" s="1632"/>
      <c r="G74" s="1632"/>
      <c r="H74" s="1632"/>
      <c r="I74" s="1632"/>
    </row>
    <row r="75" spans="1:9" ht="15">
      <c r="A75" s="1636">
        <v>1999</v>
      </c>
      <c r="B75" s="1641">
        <f>'[2]Mid Yr Annual'!AC46</f>
        <v>1071141</v>
      </c>
      <c r="C75" s="1641">
        <f>'[2]Mid Yr Annual'!AA46</f>
        <v>728765</v>
      </c>
      <c r="D75" s="1641">
        <f>'[2]Mid Yr Annual'!AB46</f>
        <v>342376</v>
      </c>
      <c r="E75" s="1640">
        <f t="shared" si="0"/>
        <v>212.85516508166461</v>
      </c>
      <c r="F75" s="1632"/>
      <c r="G75" s="1632"/>
      <c r="H75" s="1632"/>
      <c r="I75" s="1632"/>
    </row>
    <row r="76" spans="1:9" ht="15">
      <c r="A76" s="1636">
        <v>2000</v>
      </c>
      <c r="B76" s="1642">
        <f>'[2]Mid Yr Annual'!AC47</f>
        <v>1112716</v>
      </c>
      <c r="C76" s="1642">
        <f>'[2]Mid Yr Annual'!AA47</f>
        <v>754520</v>
      </c>
      <c r="D76" s="1642">
        <f>'[2]Mid Yr Annual'!AB47</f>
        <v>358196</v>
      </c>
      <c r="E76" s="1640">
        <f t="shared" si="0"/>
        <v>210.64445164100101</v>
      </c>
      <c r="F76" s="1632"/>
      <c r="G76" s="1632"/>
      <c r="H76" s="1632"/>
      <c r="I76" s="1632"/>
    </row>
    <row r="77" spans="1:9" ht="15">
      <c r="A77" s="1636">
        <v>2001</v>
      </c>
      <c r="B77" s="1642">
        <f>'[2]Mid Yr Annual'!AC48</f>
        <v>1155963</v>
      </c>
      <c r="C77" s="1642">
        <f>'[2]Mid Yr Annual'!AA48</f>
        <v>781209</v>
      </c>
      <c r="D77" s="1642">
        <f>'[2]Mid Yr Annual'!AB48</f>
        <v>374754</v>
      </c>
      <c r="E77" s="1640">
        <f t="shared" si="0"/>
        <v>208.45914920187644</v>
      </c>
      <c r="F77" s="1632"/>
      <c r="G77" s="1632"/>
      <c r="H77" s="1632"/>
      <c r="I77" s="1632"/>
    </row>
    <row r="78" spans="1:9" ht="15">
      <c r="A78" s="1636">
        <v>2002</v>
      </c>
      <c r="B78" s="1642">
        <f>'[2]Mid Yr Annual'!AC49</f>
        <v>1206685</v>
      </c>
      <c r="C78" s="1642">
        <f>'[2]Mid Yr Annual'!AA49</f>
        <v>811860</v>
      </c>
      <c r="D78" s="1642">
        <f>'[2]Mid Yr Annual'!AB49</f>
        <v>394825</v>
      </c>
      <c r="E78" s="1640">
        <f t="shared" si="0"/>
        <v>205.62527702146522</v>
      </c>
      <c r="F78" s="1632"/>
      <c r="G78" s="1632"/>
      <c r="H78" s="1632"/>
      <c r="I78" s="1632"/>
    </row>
    <row r="79" spans="1:9" ht="15">
      <c r="A79" s="1636">
        <v>2003</v>
      </c>
      <c r="B79" s="1642">
        <f>'[2]Mid Yr Annual'!AC50</f>
        <v>1259720</v>
      </c>
      <c r="C79" s="1642">
        <f>'[2]Mid Yr Annual'!AA50</f>
        <v>843716</v>
      </c>
      <c r="D79" s="1642">
        <f>'[2]Mid Yr Annual'!AB50</f>
        <v>416004</v>
      </c>
      <c r="E79" s="1640">
        <f t="shared" si="0"/>
        <v>202.81439601542294</v>
      </c>
      <c r="F79" s="1632"/>
      <c r="G79" s="1632"/>
      <c r="H79" s="1632"/>
      <c r="I79" s="1632"/>
    </row>
    <row r="80" spans="1:9" ht="15">
      <c r="A80" s="1636">
        <v>2004</v>
      </c>
      <c r="B80" s="1642">
        <f>'[2]Mid Yr Annual'!AC51</f>
        <v>1315179</v>
      </c>
      <c r="C80" s="1642">
        <f>'[2]Mid Yr Annual'!AA51</f>
        <v>876825</v>
      </c>
      <c r="D80" s="1642">
        <f>'[2]Mid Yr Annual'!AB51</f>
        <v>438354</v>
      </c>
      <c r="E80" s="1643">
        <f t="shared" si="0"/>
        <v>200.02669075678563</v>
      </c>
      <c r="F80" s="1632"/>
      <c r="G80" s="1632"/>
      <c r="H80" s="1632"/>
      <c r="I80" s="1632"/>
    </row>
    <row r="81" spans="1:9" ht="15">
      <c r="A81" s="1636">
        <v>2005</v>
      </c>
      <c r="B81" s="1642">
        <v>1374169</v>
      </c>
      <c r="C81" s="1642">
        <v>911864</v>
      </c>
      <c r="D81" s="1642">
        <v>462304.99999999994</v>
      </c>
      <c r="E81" s="1643">
        <f t="shared" si="0"/>
        <v>197.24294567439247</v>
      </c>
      <c r="F81" s="1632"/>
      <c r="G81" s="1632"/>
      <c r="H81" s="1632"/>
      <c r="I81" s="1632"/>
    </row>
    <row r="82" spans="1:9" ht="15">
      <c r="A82" s="1636">
        <v>2006</v>
      </c>
      <c r="B82" s="1642">
        <v>1461479</v>
      </c>
      <c r="C82" s="1642">
        <v>975164.71992362372</v>
      </c>
      <c r="D82" s="1642">
        <v>486314.70041069598</v>
      </c>
      <c r="E82" s="1643">
        <f t="shared" si="0"/>
        <v>200.52133301750712</v>
      </c>
      <c r="F82" s="1632"/>
      <c r="G82" s="1632"/>
      <c r="H82" s="1632"/>
      <c r="I82" s="1632"/>
    </row>
    <row r="83" spans="1:9" ht="15">
      <c r="A83" s="1636">
        <v>2007</v>
      </c>
      <c r="B83" s="1644">
        <v>1574280</v>
      </c>
      <c r="C83" s="1642">
        <v>1063872.0444066231</v>
      </c>
      <c r="D83" s="1642">
        <v>510408.11629444268</v>
      </c>
      <c r="E83" s="1640">
        <f t="shared" si="0"/>
        <v>208.43556566661255</v>
      </c>
      <c r="F83" s="1632"/>
      <c r="G83" s="1632"/>
      <c r="H83" s="1632"/>
      <c r="I83" s="1632"/>
    </row>
    <row r="84" spans="1:9" ht="15">
      <c r="A84" s="1636">
        <v>2008</v>
      </c>
      <c r="B84" s="1644">
        <v>1695788</v>
      </c>
      <c r="C84" s="1642">
        <v>1160404.8791782721</v>
      </c>
      <c r="D84" s="1642">
        <v>535383.09362998768</v>
      </c>
      <c r="E84" s="1640">
        <f t="shared" si="0"/>
        <v>216.74290671200157</v>
      </c>
      <c r="F84" s="1632"/>
      <c r="G84" s="1632"/>
      <c r="H84" s="1632"/>
      <c r="I84" s="1632"/>
    </row>
    <row r="85" spans="1:9" ht="15">
      <c r="A85" s="1636">
        <v>2009</v>
      </c>
      <c r="B85" s="1644">
        <v>1826673</v>
      </c>
      <c r="C85" s="1642">
        <v>1265415.5173037637</v>
      </c>
      <c r="D85" s="1642">
        <v>561257.13874464994</v>
      </c>
      <c r="E85" s="1640">
        <f t="shared" si="0"/>
        <v>225.46092155443893</v>
      </c>
      <c r="F85" s="1632"/>
      <c r="G85" s="1632"/>
      <c r="H85" s="1632"/>
      <c r="I85" s="1632"/>
    </row>
    <row r="86" spans="1:9" ht="15">
      <c r="A86" s="1645">
        <v>2010</v>
      </c>
      <c r="B86" s="1644">
        <v>1967658.9440589999</v>
      </c>
      <c r="C86" s="1642">
        <v>1379617.965207</v>
      </c>
      <c r="D86" s="1642">
        <v>588040.97885199997</v>
      </c>
      <c r="E86" s="1640">
        <f t="shared" si="0"/>
        <v>234.61255504681873</v>
      </c>
      <c r="F86" s="1632"/>
      <c r="G86" s="1632"/>
      <c r="H86" s="1632"/>
      <c r="I86" s="1632"/>
    </row>
    <row r="87" spans="1:9" ht="15">
      <c r="A87" s="1646"/>
      <c r="B87" s="1647" t="s">
        <v>1031</v>
      </c>
      <c r="C87" s="1647"/>
      <c r="D87" s="1647"/>
      <c r="E87" s="1647"/>
      <c r="F87" s="1632"/>
      <c r="G87" s="1632"/>
      <c r="H87" s="1632"/>
      <c r="I87" s="1632"/>
    </row>
    <row r="88" spans="1:9" ht="15">
      <c r="A88" s="1648"/>
      <c r="B88" s="1649">
        <v>9784</v>
      </c>
      <c r="C88" s="1649">
        <v>9193</v>
      </c>
      <c r="D88" s="1649">
        <v>11517</v>
      </c>
      <c r="E88" s="1650" t="s">
        <v>1</v>
      </c>
      <c r="F88" s="1632"/>
      <c r="G88" s="1632"/>
      <c r="H88" s="1632"/>
      <c r="I88" s="1632"/>
    </row>
    <row r="89" spans="1:9">
      <c r="A89" s="463" t="s">
        <v>395</v>
      </c>
      <c r="B89" s="1632"/>
      <c r="E89" s="1603"/>
      <c r="G89" s="1632"/>
      <c r="H89" s="1632"/>
      <c r="I89" s="1632"/>
    </row>
    <row r="90" spans="1:9">
      <c r="A90" s="1602" t="s">
        <v>1032</v>
      </c>
      <c r="B90" s="1632"/>
      <c r="E90" s="1603"/>
      <c r="G90" s="1632"/>
      <c r="H90" s="1632"/>
      <c r="I90" s="1632"/>
    </row>
    <row r="91" spans="1:9">
      <c r="A91" s="1651"/>
      <c r="F91" s="1632"/>
      <c r="G91" s="1632"/>
      <c r="H91" s="1632"/>
      <c r="I91" s="1632"/>
    </row>
    <row r="92" spans="1:9">
      <c r="F92" s="1632"/>
      <c r="G92" s="1632"/>
      <c r="H92" s="1632"/>
      <c r="I92" s="1632"/>
    </row>
    <row r="93" spans="1:9" s="1630" customFormat="1" ht="15">
      <c r="A93" s="1629" t="s">
        <v>1033</v>
      </c>
      <c r="B93" s="1585"/>
      <c r="C93" s="1585"/>
      <c r="D93" s="1585"/>
      <c r="F93" s="1631"/>
      <c r="G93" s="1631"/>
      <c r="H93" s="1631"/>
      <c r="I93" s="1631"/>
    </row>
    <row r="94" spans="1:9">
      <c r="A94" s="1652" t="s">
        <v>1029</v>
      </c>
      <c r="E94" s="1603"/>
      <c r="F94" s="1632"/>
      <c r="G94" s="1632"/>
      <c r="H94" s="1632"/>
      <c r="I94" s="1632"/>
    </row>
    <row r="95" spans="1:9" ht="38.25">
      <c r="A95" s="1653" t="s">
        <v>69</v>
      </c>
      <c r="B95" s="1654" t="s">
        <v>67</v>
      </c>
      <c r="C95" s="1654" t="s">
        <v>979</v>
      </c>
      <c r="D95" s="1655" t="s">
        <v>980</v>
      </c>
      <c r="E95" s="1656" t="s">
        <v>1034</v>
      </c>
      <c r="F95" s="1632"/>
      <c r="G95" s="1632"/>
      <c r="H95" s="1632"/>
      <c r="I95" s="1632"/>
    </row>
    <row r="96" spans="1:9" ht="15">
      <c r="A96" s="1636">
        <v>1960</v>
      </c>
      <c r="B96" s="1637">
        <f>'[2]Mid Yr Annual'!AC7</f>
        <v>19908</v>
      </c>
      <c r="C96" s="1641">
        <f>'[2]Mid Yr Annual'!W7</f>
        <v>11064</v>
      </c>
      <c r="D96" s="1641">
        <f>'[2]Mid Yr Annual'!Z7</f>
        <v>8844</v>
      </c>
      <c r="E96" s="1640">
        <f t="shared" ref="E96:E105" si="1">C96/B96*100</f>
        <v>55.575647980711274</v>
      </c>
      <c r="F96" s="1632"/>
      <c r="G96" s="1632"/>
      <c r="H96" s="1632"/>
      <c r="I96" s="1632"/>
    </row>
    <row r="97" spans="1:9" ht="15">
      <c r="A97" s="1636">
        <v>1961</v>
      </c>
      <c r="B97" s="1637">
        <f>'[2]Mid Yr Annual'!AC8</f>
        <v>24091</v>
      </c>
      <c r="C97" s="1641">
        <f>'[2]Mid Yr Annual'!W8</f>
        <v>12584</v>
      </c>
      <c r="D97" s="1641">
        <f>'[2]Mid Yr Annual'!Z8</f>
        <v>11507</v>
      </c>
      <c r="E97" s="1640">
        <f t="shared" si="1"/>
        <v>52.235274583869497</v>
      </c>
      <c r="F97" s="1632"/>
      <c r="G97" s="1632"/>
      <c r="H97" s="1632"/>
      <c r="I97" s="1632"/>
    </row>
    <row r="98" spans="1:9" ht="15">
      <c r="A98" s="1636">
        <v>1962</v>
      </c>
      <c r="B98" s="1637">
        <f>'[2]Mid Yr Annual'!AC9</f>
        <v>28274</v>
      </c>
      <c r="C98" s="1641">
        <f>'[2]Mid Yr Annual'!W9</f>
        <v>14104</v>
      </c>
      <c r="D98" s="1641">
        <f>'[2]Mid Yr Annual'!Z9</f>
        <v>14170</v>
      </c>
      <c r="E98" s="1640">
        <f t="shared" si="1"/>
        <v>49.883284996816862</v>
      </c>
      <c r="F98" s="1632"/>
      <c r="G98" s="1632"/>
      <c r="H98" s="1632"/>
      <c r="I98" s="1632"/>
    </row>
    <row r="99" spans="1:9" ht="15">
      <c r="A99" s="1636">
        <v>1963</v>
      </c>
      <c r="B99" s="1637">
        <f>'[2]Mid Yr Annual'!AC10</f>
        <v>30450</v>
      </c>
      <c r="C99" s="1641">
        <f>'[2]Mid Yr Annual'!W10</f>
        <v>14921</v>
      </c>
      <c r="D99" s="1641">
        <f>'[2]Mid Yr Annual'!Z10</f>
        <v>15529</v>
      </c>
      <c r="E99" s="1640">
        <f t="shared" si="1"/>
        <v>49.001642036124792</v>
      </c>
      <c r="F99" s="1632"/>
      <c r="G99" s="1632"/>
      <c r="H99" s="1632"/>
      <c r="I99" s="1632"/>
    </row>
    <row r="100" spans="1:9" ht="15">
      <c r="A100" s="1636">
        <v>1964</v>
      </c>
      <c r="B100" s="1637">
        <f>'[2]Mid Yr Annual'!AC11</f>
        <v>32813</v>
      </c>
      <c r="C100" s="1641">
        <f>'[2]Mid Yr Annual'!W11</f>
        <v>15786</v>
      </c>
      <c r="D100" s="1641">
        <f>'[2]Mid Yr Annual'!Z11</f>
        <v>17027</v>
      </c>
      <c r="E100" s="1640">
        <f t="shared" si="1"/>
        <v>48.108981196477011</v>
      </c>
      <c r="F100" s="1632"/>
      <c r="G100" s="1632"/>
      <c r="H100" s="1632"/>
      <c r="I100" s="1632"/>
    </row>
    <row r="101" spans="1:9" ht="15">
      <c r="A101" s="1636">
        <v>1965</v>
      </c>
      <c r="B101" s="1637">
        <f>'[2]Mid Yr Annual'!AC12</f>
        <v>35382</v>
      </c>
      <c r="C101" s="1641">
        <f>'[2]Mid Yr Annual'!W12</f>
        <v>16701</v>
      </c>
      <c r="D101" s="1641">
        <f>'[2]Mid Yr Annual'!Z12</f>
        <v>18681</v>
      </c>
      <c r="E101" s="1640">
        <f t="shared" si="1"/>
        <v>47.201967101916232</v>
      </c>
      <c r="F101" s="1632"/>
      <c r="G101" s="1632"/>
      <c r="H101" s="1632"/>
      <c r="I101" s="1632"/>
    </row>
    <row r="102" spans="1:9" ht="15">
      <c r="A102" s="1636">
        <v>1966</v>
      </c>
      <c r="B102" s="1637">
        <f>'[2]Mid Yr Annual'!AC13</f>
        <v>38179</v>
      </c>
      <c r="C102" s="1641">
        <f>'[2]Mid Yr Annual'!W13</f>
        <v>17669</v>
      </c>
      <c r="D102" s="1641">
        <f>'[2]Mid Yr Annual'!Z13</f>
        <v>20510</v>
      </c>
      <c r="E102" s="1640">
        <f t="shared" si="1"/>
        <v>46.279368239084313</v>
      </c>
      <c r="F102" s="1632"/>
      <c r="G102" s="1632"/>
      <c r="H102" s="1632"/>
      <c r="I102" s="1632"/>
    </row>
    <row r="103" spans="1:9" ht="15">
      <c r="A103" s="1636">
        <v>1967</v>
      </c>
      <c r="B103" s="1637">
        <f>'[2]Mid Yr Annual'!AC14</f>
        <v>41228</v>
      </c>
      <c r="C103" s="1641">
        <f>'[2]Mid Yr Annual'!W14</f>
        <v>18694</v>
      </c>
      <c r="D103" s="1641">
        <f>'[2]Mid Yr Annual'!Z14</f>
        <v>22534</v>
      </c>
      <c r="E103" s="1640">
        <f t="shared" si="1"/>
        <v>45.342970796546041</v>
      </c>
      <c r="F103" s="1632"/>
      <c r="G103" s="1632"/>
      <c r="H103" s="1632"/>
      <c r="I103" s="1632"/>
    </row>
    <row r="104" spans="1:9" ht="15">
      <c r="A104" s="1636">
        <v>1968</v>
      </c>
      <c r="B104" s="1638">
        <f>'[2]Mid Yr Annual'!AC15</f>
        <v>44552</v>
      </c>
      <c r="C104" s="1638">
        <f>'[2]Mid Yr Annual'!W15</f>
        <v>19778</v>
      </c>
      <c r="D104" s="1641">
        <f>'[2]Mid Yr Annual'!Z15</f>
        <v>24774</v>
      </c>
      <c r="E104" s="1640">
        <f t="shared" si="1"/>
        <v>44.393068773567968</v>
      </c>
      <c r="F104" s="1632"/>
      <c r="G104" s="1632"/>
      <c r="H104" s="1632"/>
      <c r="I104" s="1632"/>
    </row>
    <row r="105" spans="1:9" ht="15">
      <c r="A105" s="1636">
        <v>1969</v>
      </c>
      <c r="B105" s="1641">
        <f>'[2]Mid Yr Annual'!AC16</f>
        <v>54415</v>
      </c>
      <c r="C105" s="1641">
        <f>'[2]Mid Yr Annual'!W16</f>
        <v>22707</v>
      </c>
      <c r="D105" s="1641">
        <f>'[2]Mid Yr Annual'!Z16</f>
        <v>31708</v>
      </c>
      <c r="E105" s="1640">
        <f t="shared" si="1"/>
        <v>41.729302582008636</v>
      </c>
      <c r="F105" s="1632"/>
      <c r="G105" s="1632"/>
      <c r="H105" s="1632"/>
      <c r="I105" s="1632"/>
    </row>
    <row r="106" spans="1:9" ht="15">
      <c r="A106" s="1636">
        <v>1970</v>
      </c>
      <c r="B106" s="1641">
        <f>'[2]Mid Yr Annual'!AC17</f>
        <v>66713</v>
      </c>
      <c r="C106" s="1641">
        <f>'[2]Mid Yr Annual'!W17</f>
        <v>26071</v>
      </c>
      <c r="D106" s="1641">
        <f>'[2]Mid Yr Annual'!Z17</f>
        <v>40642</v>
      </c>
      <c r="E106" s="1640">
        <v>33.93384246490794</v>
      </c>
      <c r="F106" s="1632"/>
      <c r="G106" s="1632"/>
      <c r="H106" s="1632"/>
      <c r="I106" s="1632"/>
    </row>
    <row r="107" spans="1:9" ht="15">
      <c r="A107" s="1636">
        <v>1971</v>
      </c>
      <c r="B107" s="1641">
        <f>'[2]Mid Yr Annual'!AC18</f>
        <v>82111</v>
      </c>
      <c r="C107" s="1641">
        <f>'[2]Mid Yr Annual'!W18</f>
        <v>29935</v>
      </c>
      <c r="D107" s="1641">
        <f>'[2]Mid Yr Annual'!Z18</f>
        <v>52176</v>
      </c>
      <c r="E107" s="1640">
        <v>31.004987167815379</v>
      </c>
      <c r="F107" s="1632"/>
      <c r="G107" s="1632"/>
      <c r="H107" s="1632"/>
      <c r="I107" s="1632"/>
    </row>
    <row r="108" spans="1:9" ht="15">
      <c r="A108" s="1636">
        <v>1972</v>
      </c>
      <c r="B108" s="1641">
        <f>'[2]Mid Yr Annual'!AC19</f>
        <v>101474</v>
      </c>
      <c r="C108" s="1641">
        <f>'[2]Mid Yr Annual'!W19</f>
        <v>34373</v>
      </c>
      <c r="D108" s="1641">
        <f>'[2]Mid Yr Annual'!Z19</f>
        <v>67101</v>
      </c>
      <c r="E108" s="1640">
        <v>29.149191629728104</v>
      </c>
      <c r="F108" s="1632"/>
      <c r="G108" s="1632"/>
      <c r="H108" s="1632"/>
      <c r="I108" s="1632"/>
    </row>
    <row r="109" spans="1:9" ht="15">
      <c r="A109" s="1636">
        <v>1973</v>
      </c>
      <c r="B109" s="1641">
        <f>'[2]Mid Yr Annual'!AC20</f>
        <v>125933</v>
      </c>
      <c r="C109" s="1641">
        <f>'[2]Mid Yr Annual'!W20</f>
        <v>39471</v>
      </c>
      <c r="D109" s="1641">
        <f>'[2]Mid Yr Annual'!Z20</f>
        <v>86462</v>
      </c>
      <c r="E109" s="1640">
        <v>27.868044914609371</v>
      </c>
      <c r="F109" s="1632"/>
      <c r="G109" s="1632"/>
      <c r="H109" s="1632"/>
      <c r="I109" s="1632"/>
    </row>
    <row r="110" spans="1:9" ht="15">
      <c r="A110" s="1636">
        <v>1974</v>
      </c>
      <c r="B110" s="1641">
        <f>'[2]Mid Yr Annual'!AC21</f>
        <v>156971</v>
      </c>
      <c r="C110" s="1641">
        <f>'[2]Mid Yr Annual'!W21</f>
        <v>45327</v>
      </c>
      <c r="D110" s="1641">
        <f>'[2]Mid Yr Annual'!Z21</f>
        <v>111644</v>
      </c>
      <c r="E110" s="1640">
        <f t="shared" ref="E110:E146" si="2">C110/B110*100</f>
        <v>28.876034426741242</v>
      </c>
      <c r="F110" s="1632"/>
      <c r="G110" s="1632"/>
      <c r="H110" s="1632"/>
      <c r="I110" s="1632"/>
    </row>
    <row r="111" spans="1:9" ht="15">
      <c r="A111" s="1636">
        <v>1975</v>
      </c>
      <c r="B111" s="1641">
        <f>'[2]Mid Yr Annual'!AC22</f>
        <v>196539</v>
      </c>
      <c r="C111" s="1641">
        <f>'[2]Mid Yr Annual'!W22</f>
        <v>52054</v>
      </c>
      <c r="D111" s="1641">
        <f>'[2]Mid Yr Annual'!Z22</f>
        <v>144485</v>
      </c>
      <c r="E111" s="1640">
        <f t="shared" si="2"/>
        <v>26.485328611624155</v>
      </c>
      <c r="F111" s="1632"/>
      <c r="G111" s="1632"/>
      <c r="H111" s="1632"/>
      <c r="I111" s="1632"/>
    </row>
    <row r="112" spans="1:9" ht="15">
      <c r="A112" s="1636">
        <v>1976</v>
      </c>
      <c r="B112" s="1641">
        <f>'[2]Mid Yr Annual'!AC23</f>
        <v>228445</v>
      </c>
      <c r="C112" s="1641">
        <f>'[2]Mid Yr Annual'!W23</f>
        <v>57659</v>
      </c>
      <c r="D112" s="1641">
        <f>'[2]Mid Yr Annual'!Z23</f>
        <v>170786</v>
      </c>
      <c r="E112" s="1640">
        <f t="shared" si="2"/>
        <v>25.239773249578672</v>
      </c>
      <c r="F112" s="1632"/>
      <c r="G112" s="1632"/>
      <c r="H112" s="1632"/>
      <c r="I112" s="1632"/>
    </row>
    <row r="113" spans="1:9" ht="15">
      <c r="A113" s="1636">
        <v>1977</v>
      </c>
      <c r="B113" s="1641">
        <f>'[2]Mid Yr Annual'!AC24</f>
        <v>265758</v>
      </c>
      <c r="C113" s="1641">
        <f>'[2]Mid Yr Annual'!W24</f>
        <v>63868</v>
      </c>
      <c r="D113" s="1641">
        <f>'[2]Mid Yr Annual'!Z24</f>
        <v>201890</v>
      </c>
      <c r="E113" s="1640">
        <f t="shared" si="2"/>
        <v>24.032390370186409</v>
      </c>
      <c r="F113" s="1632"/>
      <c r="G113" s="1632"/>
      <c r="H113" s="1632"/>
      <c r="I113" s="1632"/>
    </row>
    <row r="114" spans="1:9" ht="15">
      <c r="A114" s="1636">
        <v>1978</v>
      </c>
      <c r="B114" s="1641">
        <f>'[2]Mid Yr Annual'!AC25</f>
        <v>309422</v>
      </c>
      <c r="C114" s="1641">
        <f>'[2]Mid Yr Annual'!W25</f>
        <v>70745</v>
      </c>
      <c r="D114" s="1641">
        <f>'[2]Mid Yr Annual'!Z25</f>
        <v>238677</v>
      </c>
      <c r="E114" s="1640">
        <f t="shared" si="2"/>
        <v>22.863597287846371</v>
      </c>
      <c r="F114" s="1632"/>
      <c r="G114" s="1632"/>
      <c r="H114" s="1632"/>
      <c r="I114" s="1632"/>
    </row>
    <row r="115" spans="1:9" ht="15">
      <c r="A115" s="1636">
        <v>1979</v>
      </c>
      <c r="B115" s="1641">
        <f>'[2]Mid Yr Annual'!AC26</f>
        <v>360549</v>
      </c>
      <c r="C115" s="1641">
        <f>'[2]Mid Yr Annual'!W26</f>
        <v>78362</v>
      </c>
      <c r="D115" s="1641">
        <f>'[2]Mid Yr Annual'!Z26</f>
        <v>282187</v>
      </c>
      <c r="E115" s="1640">
        <f t="shared" si="2"/>
        <v>21.73407775364791</v>
      </c>
      <c r="F115" s="1632"/>
      <c r="G115" s="1632"/>
      <c r="H115" s="1632"/>
      <c r="I115" s="1632"/>
    </row>
    <row r="116" spans="1:9" ht="15">
      <c r="A116" s="1636">
        <v>1980</v>
      </c>
      <c r="B116" s="1641">
        <f>'[2]Mid Yr Annual'!AC27</f>
        <v>420455</v>
      </c>
      <c r="C116" s="1641">
        <f>'[2]Mid Yr Annual'!W27</f>
        <v>86799</v>
      </c>
      <c r="D116" s="1641">
        <f>'[2]Mid Yr Annual'!Z27</f>
        <v>333656</v>
      </c>
      <c r="E116" s="1640">
        <f t="shared" si="2"/>
        <v>20.644064168579277</v>
      </c>
      <c r="F116" s="1632"/>
      <c r="G116" s="1632"/>
      <c r="H116" s="1632"/>
      <c r="I116" s="1632"/>
    </row>
    <row r="117" spans="1:9" ht="15">
      <c r="A117" s="1636">
        <v>1981</v>
      </c>
      <c r="B117" s="1641">
        <f>'[2]Mid Yr Annual'!AC28</f>
        <v>443552</v>
      </c>
      <c r="C117" s="1641">
        <f>'[2]Mid Yr Annual'!W28</f>
        <v>94159</v>
      </c>
      <c r="D117" s="1641">
        <f>'[2]Mid Yr Annual'!Z28</f>
        <v>349393</v>
      </c>
      <c r="E117" s="1640">
        <f t="shared" si="2"/>
        <v>21.228401630473993</v>
      </c>
      <c r="F117" s="1632"/>
      <c r="G117" s="1632"/>
      <c r="H117" s="1632"/>
      <c r="I117" s="1632"/>
    </row>
    <row r="118" spans="1:9" ht="15">
      <c r="A118" s="1636">
        <v>1982</v>
      </c>
      <c r="B118" s="1641">
        <f>'[2]Mid Yr Annual'!AC29</f>
        <v>468279</v>
      </c>
      <c r="C118" s="1641">
        <f>'[2]Mid Yr Annual'!W29</f>
        <v>102146</v>
      </c>
      <c r="D118" s="1641">
        <f>'[2]Mid Yr Annual'!Z29</f>
        <v>366133</v>
      </c>
      <c r="E118" s="1640">
        <f t="shared" si="2"/>
        <v>21.81306443380976</v>
      </c>
      <c r="F118" s="1632"/>
      <c r="G118" s="1632"/>
      <c r="H118" s="1632"/>
      <c r="I118" s="1632"/>
    </row>
    <row r="119" spans="1:9" ht="15">
      <c r="A119" s="1636">
        <v>1983</v>
      </c>
      <c r="B119" s="1641">
        <f>'[2]Mid Yr Annual'!AC30</f>
        <v>494772</v>
      </c>
      <c r="C119" s="1641">
        <f>'[2]Mid Yr Annual'!W30</f>
        <v>110814</v>
      </c>
      <c r="D119" s="1641">
        <f>'[2]Mid Yr Annual'!Z30</f>
        <v>383958</v>
      </c>
      <c r="E119" s="1640">
        <f t="shared" si="2"/>
        <v>22.396982852707914</v>
      </c>
      <c r="F119" s="1632"/>
      <c r="G119" s="1632"/>
      <c r="H119" s="1632"/>
      <c r="I119" s="1632"/>
    </row>
    <row r="120" spans="1:9" ht="15">
      <c r="A120" s="1636">
        <v>1984</v>
      </c>
      <c r="B120" s="1641">
        <f>'[2]Mid Yr Annual'!AC31</f>
        <v>523181</v>
      </c>
      <c r="C120" s="1641">
        <f>'[2]Mid Yr Annual'!W31</f>
        <v>120222</v>
      </c>
      <c r="D120" s="1641">
        <f>'[2]Mid Yr Annual'!Z31</f>
        <v>402959</v>
      </c>
      <c r="E120" s="1640">
        <f t="shared" si="2"/>
        <v>22.979045492860024</v>
      </c>
      <c r="F120" s="1632"/>
      <c r="G120" s="1632"/>
      <c r="H120" s="1632"/>
      <c r="I120" s="1632"/>
    </row>
    <row r="121" spans="1:9" ht="15">
      <c r="A121" s="1636">
        <v>1985</v>
      </c>
      <c r="B121" s="1641">
        <f>'[2]Mid Yr Annual'!AC32</f>
        <v>553668</v>
      </c>
      <c r="C121" s="1641">
        <f>'[2]Mid Yr Annual'!W32</f>
        <v>130433</v>
      </c>
      <c r="D121" s="1641">
        <f>'[2]Mid Yr Annual'!Z32</f>
        <v>423235</v>
      </c>
      <c r="E121" s="1640">
        <f t="shared" si="2"/>
        <v>23.557980594869125</v>
      </c>
      <c r="F121" s="1632"/>
      <c r="G121" s="1632"/>
      <c r="H121" s="1632"/>
      <c r="I121" s="1632"/>
    </row>
    <row r="122" spans="1:9" ht="15">
      <c r="A122" s="1636">
        <v>1986</v>
      </c>
      <c r="B122" s="1641">
        <f>'[2]Mid Yr Annual'!AC33</f>
        <v>582495</v>
      </c>
      <c r="C122" s="1641">
        <f>'[2]Mid Yr Annual'!W33</f>
        <v>137291</v>
      </c>
      <c r="D122" s="1641">
        <f>'[2]Mid Yr Annual'!Z33</f>
        <v>445204</v>
      </c>
      <c r="E122" s="1640">
        <f t="shared" si="2"/>
        <v>23.569472699336476</v>
      </c>
      <c r="F122" s="1632"/>
      <c r="G122" s="1632"/>
      <c r="H122" s="1632"/>
      <c r="I122" s="1632"/>
    </row>
    <row r="123" spans="1:9" ht="15">
      <c r="A123" s="1636">
        <v>1987</v>
      </c>
      <c r="B123" s="1641">
        <f>'[2]Mid Yr Annual'!AC34</f>
        <v>612831</v>
      </c>
      <c r="C123" s="1641">
        <f>'[2]Mid Yr Annual'!W34</f>
        <v>144510</v>
      </c>
      <c r="D123" s="1641">
        <f>'[2]Mid Yr Annual'!Z34</f>
        <v>468321</v>
      </c>
      <c r="E123" s="1640">
        <f t="shared" si="2"/>
        <v>23.580726170836659</v>
      </c>
      <c r="F123" s="1632"/>
      <c r="G123" s="1632"/>
      <c r="H123" s="1632"/>
      <c r="I123" s="1632"/>
    </row>
    <row r="124" spans="1:9" ht="15">
      <c r="A124" s="1636">
        <v>1988</v>
      </c>
      <c r="B124" s="1641">
        <f>'[2]Mid Yr Annual'!AC35</f>
        <v>644754</v>
      </c>
      <c r="C124" s="1641">
        <f>'[2]Mid Yr Annual'!W35</f>
        <v>152108</v>
      </c>
      <c r="D124" s="1641">
        <f>'[2]Mid Yr Annual'!Z35</f>
        <v>492646</v>
      </c>
      <c r="E124" s="1640">
        <f t="shared" si="2"/>
        <v>23.591633398164262</v>
      </c>
      <c r="F124" s="1632"/>
      <c r="G124" s="1632"/>
      <c r="H124" s="1632"/>
      <c r="I124" s="1632"/>
    </row>
    <row r="125" spans="1:9" ht="15">
      <c r="A125" s="1636">
        <v>1989</v>
      </c>
      <c r="B125" s="1641">
        <f>'[2]Mid Yr Annual'!AC36</f>
        <v>678348</v>
      </c>
      <c r="C125" s="1641">
        <f>'[2]Mid Yr Annual'!W36</f>
        <v>160106</v>
      </c>
      <c r="D125" s="1641">
        <f>'[2]Mid Yr Annual'!Z36</f>
        <v>518242</v>
      </c>
      <c r="E125" s="1640">
        <f t="shared" si="2"/>
        <v>23.60233980198954</v>
      </c>
      <c r="F125" s="1632"/>
      <c r="G125" s="1632"/>
      <c r="H125" s="1632"/>
      <c r="I125" s="1632"/>
    </row>
    <row r="126" spans="1:9" ht="15">
      <c r="A126" s="1636">
        <v>1990</v>
      </c>
      <c r="B126" s="1641">
        <f>'[2]Mid Yr Annual'!AC37</f>
        <v>713702</v>
      </c>
      <c r="C126" s="1641">
        <f>'[2]Mid Yr Annual'!W37</f>
        <v>168525</v>
      </c>
      <c r="D126" s="1641">
        <f>'[2]Mid Yr Annual'!Z37</f>
        <v>545177</v>
      </c>
      <c r="E126" s="1640">
        <f t="shared" si="2"/>
        <v>23.612796377199448</v>
      </c>
      <c r="F126" s="1632"/>
      <c r="G126" s="1632"/>
      <c r="H126" s="1632"/>
      <c r="I126" s="1632"/>
    </row>
    <row r="127" spans="1:9" ht="15">
      <c r="A127" s="1636">
        <v>1991</v>
      </c>
      <c r="B127" s="1641">
        <f>'[2]Mid Yr Annual'!AC38</f>
        <v>750908</v>
      </c>
      <c r="C127" s="1641">
        <f>'[2]Mid Yr Annual'!W38</f>
        <v>177387</v>
      </c>
      <c r="D127" s="1641">
        <f>'[2]Mid Yr Annual'!Z38</f>
        <v>573521</v>
      </c>
      <c r="E127" s="1640">
        <f t="shared" si="2"/>
        <v>23.623000420823857</v>
      </c>
      <c r="F127" s="1632"/>
      <c r="G127" s="1632"/>
      <c r="H127" s="1632"/>
      <c r="I127" s="1632"/>
    </row>
    <row r="128" spans="1:9" ht="15">
      <c r="A128" s="1636">
        <v>1992</v>
      </c>
      <c r="B128" s="1641">
        <f>'[2]Mid Yr Annual'!AC39</f>
        <v>790062</v>
      </c>
      <c r="C128" s="1641">
        <f>'[2]Mid Yr Annual'!W39</f>
        <v>186715</v>
      </c>
      <c r="D128" s="1641">
        <f>'[2]Mid Yr Annual'!Z39</f>
        <v>603347</v>
      </c>
      <c r="E128" s="1640">
        <f t="shared" si="2"/>
        <v>23.632955388311299</v>
      </c>
      <c r="F128" s="1632"/>
      <c r="G128" s="1632"/>
      <c r="H128" s="1632"/>
      <c r="I128" s="1632"/>
    </row>
    <row r="129" spans="1:9" ht="15">
      <c r="A129" s="1636">
        <v>1993</v>
      </c>
      <c r="B129" s="1641">
        <f>'[2]Mid Yr Annual'!AC40</f>
        <v>831268</v>
      </c>
      <c r="C129" s="1641">
        <f>'[2]Mid Yr Annual'!W40</f>
        <v>196534</v>
      </c>
      <c r="D129" s="1641">
        <f>'[2]Mid Yr Annual'!Z40</f>
        <v>634734</v>
      </c>
      <c r="E129" s="1640">
        <f t="shared" si="2"/>
        <v>23.642676008218768</v>
      </c>
      <c r="F129" s="1632"/>
      <c r="G129" s="1632"/>
      <c r="H129" s="1632"/>
      <c r="I129" s="1632"/>
    </row>
    <row r="130" spans="1:9" ht="15">
      <c r="A130" s="1636">
        <v>1994</v>
      </c>
      <c r="B130" s="1641">
        <f>'[2]Mid Yr Annual'!AC41</f>
        <v>874633</v>
      </c>
      <c r="C130" s="1641">
        <f>'[2]Mid Yr Annual'!W41</f>
        <v>206870</v>
      </c>
      <c r="D130" s="1641">
        <f>'[2]Mid Yr Annual'!Z41</f>
        <v>667763</v>
      </c>
      <c r="E130" s="1640">
        <f t="shared" si="2"/>
        <v>23.652206125311988</v>
      </c>
      <c r="F130" s="1632"/>
      <c r="G130" s="1632"/>
      <c r="H130" s="1632"/>
      <c r="I130" s="1632"/>
    </row>
    <row r="131" spans="1:9" ht="15">
      <c r="A131" s="1636">
        <v>1995</v>
      </c>
      <c r="B131" s="1641">
        <f>'[2]Mid Yr Annual'!AC42</f>
        <v>920271</v>
      </c>
      <c r="C131" s="1641">
        <f>'[2]Mid Yr Annual'!W42</f>
        <v>217748</v>
      </c>
      <c r="D131" s="1641">
        <f>'[2]Mid Yr Annual'!Z42</f>
        <v>702523</v>
      </c>
      <c r="E131" s="1640">
        <f t="shared" si="2"/>
        <v>23.661291076215594</v>
      </c>
      <c r="F131" s="1632"/>
      <c r="G131" s="1632"/>
      <c r="H131" s="1632"/>
      <c r="I131" s="1632"/>
    </row>
    <row r="132" spans="1:9" ht="15">
      <c r="A132" s="1636">
        <v>1996</v>
      </c>
      <c r="B132" s="1641">
        <f>'[2]Mid Yr Annual'!AC43</f>
        <v>955796</v>
      </c>
      <c r="C132" s="1641">
        <f>'[2]Mid Yr Annual'!W43</f>
        <v>228583</v>
      </c>
      <c r="D132" s="1641">
        <f>'[2]Mid Yr Annual'!Z43</f>
        <v>727213</v>
      </c>
      <c r="E132" s="1640">
        <f t="shared" si="2"/>
        <v>23.915458947306746</v>
      </c>
      <c r="F132" s="1632"/>
      <c r="G132" s="1632"/>
      <c r="H132" s="1632"/>
      <c r="I132" s="1632"/>
    </row>
    <row r="133" spans="1:9" ht="15">
      <c r="A133" s="1636">
        <v>1997</v>
      </c>
      <c r="B133" s="1641">
        <f>'[2]Mid Yr Annual'!AC44</f>
        <v>992743</v>
      </c>
      <c r="C133" s="1641">
        <f>'[2]Mid Yr Annual'!W44</f>
        <v>239958</v>
      </c>
      <c r="D133" s="1641">
        <f>'[2]Mid Yr Annual'!Z44</f>
        <v>752785</v>
      </c>
      <c r="E133" s="1640">
        <f t="shared" si="2"/>
        <v>24.171210474412813</v>
      </c>
      <c r="F133" s="1632"/>
      <c r="G133" s="1632"/>
      <c r="H133" s="1632"/>
      <c r="I133" s="1632"/>
    </row>
    <row r="134" spans="1:9" ht="15">
      <c r="A134" s="1636">
        <v>1998</v>
      </c>
      <c r="B134" s="1642">
        <f>'[2]Mid Yr Annual'!AC45</f>
        <v>1031171</v>
      </c>
      <c r="C134" s="1642">
        <f>'[2]Mid Yr Annual'!W45</f>
        <v>251901</v>
      </c>
      <c r="D134" s="1642">
        <f>'[2]Mid Yr Annual'!Z45</f>
        <v>779270</v>
      </c>
      <c r="E134" s="1640">
        <f t="shared" si="2"/>
        <v>24.428635017858337</v>
      </c>
      <c r="F134" s="1632"/>
      <c r="G134" s="1632"/>
      <c r="H134" s="1632"/>
      <c r="I134" s="1632"/>
    </row>
    <row r="135" spans="1:9" ht="15">
      <c r="A135" s="1636">
        <v>1999</v>
      </c>
      <c r="B135" s="1642">
        <f>'[2]Mid Yr Annual'!AC46</f>
        <v>1071141</v>
      </c>
      <c r="C135" s="1642">
        <f>'[2]Mid Yr Annual'!W46</f>
        <v>264439</v>
      </c>
      <c r="D135" s="1642">
        <f>'[2]Mid Yr Annual'!Z46</f>
        <v>806702</v>
      </c>
      <c r="E135" s="1640">
        <f t="shared" si="2"/>
        <v>24.687599485035115</v>
      </c>
      <c r="F135" s="1632"/>
      <c r="G135" s="1632"/>
      <c r="H135" s="1632"/>
      <c r="I135" s="1632"/>
    </row>
    <row r="136" spans="1:9" ht="15">
      <c r="A136" s="1636">
        <v>2000</v>
      </c>
      <c r="B136" s="1642">
        <f>'[2]Mid Yr Annual'!AC47</f>
        <v>1112716</v>
      </c>
      <c r="C136" s="1642">
        <f>'[2]Mid Yr Annual'!W47</f>
        <v>277602</v>
      </c>
      <c r="D136" s="1642">
        <f>'[2]Mid Yr Annual'!Z47</f>
        <v>835114</v>
      </c>
      <c r="E136" s="1640">
        <f t="shared" si="2"/>
        <v>24.948144899507152</v>
      </c>
      <c r="F136" s="1632"/>
      <c r="G136" s="1632"/>
      <c r="H136" s="1632"/>
      <c r="I136" s="1632"/>
    </row>
    <row r="137" spans="1:9" ht="15">
      <c r="A137" s="1636">
        <v>2001</v>
      </c>
      <c r="B137" s="1642">
        <f>'[2]Mid Yr Annual'!AC48</f>
        <v>1155963</v>
      </c>
      <c r="C137" s="1642">
        <f>'[2]Mid Yr Annual'!W48</f>
        <v>291421</v>
      </c>
      <c r="D137" s="1642">
        <f>'[2]Mid Yr Annual'!Z48</f>
        <v>864542</v>
      </c>
      <c r="E137" s="1640">
        <f t="shared" si="2"/>
        <v>25.210235967760212</v>
      </c>
      <c r="F137" s="1632"/>
      <c r="G137" s="1632"/>
      <c r="H137" s="1632"/>
      <c r="I137" s="1632"/>
    </row>
    <row r="138" spans="1:9" ht="15">
      <c r="A138" s="1636">
        <v>2002</v>
      </c>
      <c r="B138" s="1642">
        <f>'[2]Mid Yr Annual'!AC49</f>
        <v>1206685</v>
      </c>
      <c r="C138" s="1642">
        <f>'[2]Mid Yr Annual'!W49</f>
        <v>303792</v>
      </c>
      <c r="D138" s="1642">
        <f>'[2]Mid Yr Annual'!Z49</f>
        <v>902893</v>
      </c>
      <c r="E138" s="1640">
        <f t="shared" si="2"/>
        <v>25.175750092194733</v>
      </c>
      <c r="F138" s="1632"/>
      <c r="G138" s="1632"/>
      <c r="H138" s="1632"/>
      <c r="I138" s="1632"/>
    </row>
    <row r="139" spans="1:9" ht="15">
      <c r="A139" s="1636">
        <v>2003</v>
      </c>
      <c r="B139" s="1642">
        <f>'[2]Mid Yr Annual'!AC50</f>
        <v>1259720</v>
      </c>
      <c r="C139" s="1642">
        <f>'[2]Mid Yr Annual'!W50</f>
        <v>316688</v>
      </c>
      <c r="D139" s="1642">
        <f>'[2]Mid Yr Annual'!Z50</f>
        <v>943032</v>
      </c>
      <c r="E139" s="1640">
        <f t="shared" si="2"/>
        <v>25.139554821706412</v>
      </c>
      <c r="F139" s="1632"/>
      <c r="G139" s="1632"/>
      <c r="H139" s="1632"/>
      <c r="I139" s="1632"/>
    </row>
    <row r="140" spans="1:9" ht="15">
      <c r="A140" s="1636">
        <v>2004</v>
      </c>
      <c r="B140" s="1642">
        <f>'[2]Mid Yr Annual'!AC51</f>
        <v>1315179</v>
      </c>
      <c r="C140" s="1642">
        <f>'[2]Mid Yr Annual'!W51</f>
        <v>330132</v>
      </c>
      <c r="D140" s="1642">
        <f>'[2]Mid Yr Annual'!Z51</f>
        <v>985047</v>
      </c>
      <c r="E140" s="1657">
        <f t="shared" si="2"/>
        <v>25.10167817460589</v>
      </c>
      <c r="F140" s="1632"/>
      <c r="G140" s="1632"/>
      <c r="H140" s="1632"/>
      <c r="I140" s="1632"/>
    </row>
    <row r="141" spans="1:9" ht="15">
      <c r="A141" s="1636">
        <v>2005</v>
      </c>
      <c r="B141" s="1642">
        <v>1374169</v>
      </c>
      <c r="C141" s="1642">
        <v>344350</v>
      </c>
      <c r="D141" s="1642">
        <v>1029819</v>
      </c>
      <c r="E141" s="1657">
        <f t="shared" si="2"/>
        <v>25.058780979632054</v>
      </c>
      <c r="F141" s="1632"/>
      <c r="G141" s="1632"/>
      <c r="H141" s="1632"/>
      <c r="I141" s="1632"/>
    </row>
    <row r="142" spans="1:9" ht="15">
      <c r="A142" s="1636">
        <v>2006</v>
      </c>
      <c r="B142" s="1644">
        <v>1461479</v>
      </c>
      <c r="C142" s="1642">
        <v>360177.46385413501</v>
      </c>
      <c r="D142" s="1642">
        <v>1101300.9564801848</v>
      </c>
      <c r="E142" s="1640">
        <f t="shared" si="2"/>
        <v>24.644723862206369</v>
      </c>
      <c r="F142" s="1632"/>
      <c r="G142" s="1632"/>
      <c r="H142" s="1632"/>
      <c r="I142" s="1632"/>
    </row>
    <row r="143" spans="1:9" ht="15">
      <c r="A143" s="1636">
        <v>2007</v>
      </c>
      <c r="B143" s="1644">
        <v>1574280</v>
      </c>
      <c r="C143" s="1642">
        <v>377645.74813189509</v>
      </c>
      <c r="D143" s="1642">
        <v>1196635.4125691708</v>
      </c>
      <c r="E143" s="1640">
        <f t="shared" si="2"/>
        <v>23.98847397743064</v>
      </c>
      <c r="F143" s="1632"/>
      <c r="G143" s="1632"/>
      <c r="H143" s="1632"/>
      <c r="I143" s="1632"/>
    </row>
    <row r="144" spans="1:9" ht="15">
      <c r="A144" s="1636">
        <v>2008</v>
      </c>
      <c r="B144" s="1644">
        <v>1695788</v>
      </c>
      <c r="C144" s="1642">
        <v>395728.56653711398</v>
      </c>
      <c r="D144" s="1642">
        <v>1300059.4062711457</v>
      </c>
      <c r="E144" s="1640">
        <f t="shared" si="2"/>
        <v>23.335969268394045</v>
      </c>
      <c r="F144" s="1632"/>
      <c r="G144" s="1632"/>
      <c r="H144" s="1632"/>
      <c r="I144" s="1632"/>
    </row>
    <row r="145" spans="1:9" ht="15">
      <c r="A145" s="1636">
        <v>2009</v>
      </c>
      <c r="B145" s="1644">
        <v>1826673</v>
      </c>
      <c r="C145" s="1642">
        <v>414441.20677104575</v>
      </c>
      <c r="D145" s="1642">
        <v>1412232.4492773679</v>
      </c>
      <c r="E145" s="1640">
        <f t="shared" si="2"/>
        <v>22.688308568147981</v>
      </c>
      <c r="F145" s="1632"/>
      <c r="G145" s="1632"/>
      <c r="H145" s="1632"/>
      <c r="I145" s="1632"/>
    </row>
    <row r="146" spans="1:9" ht="15">
      <c r="A146" s="1645">
        <v>2010</v>
      </c>
      <c r="B146" s="1644">
        <v>1967658.9440589999</v>
      </c>
      <c r="C146" s="1642">
        <v>433787.64316400001</v>
      </c>
      <c r="D146" s="1642">
        <v>1533871.3008949999</v>
      </c>
      <c r="E146" s="1640">
        <f t="shared" si="2"/>
        <v>22.045875606326266</v>
      </c>
      <c r="F146" s="1632"/>
      <c r="G146" s="1632"/>
      <c r="H146" s="1632"/>
      <c r="I146" s="1632"/>
    </row>
    <row r="147" spans="1:9" ht="15">
      <c r="A147" s="1646"/>
      <c r="B147" s="1647" t="s">
        <v>1031</v>
      </c>
      <c r="C147" s="1647"/>
      <c r="D147" s="1647"/>
      <c r="E147" s="1647"/>
      <c r="F147" s="1632"/>
      <c r="G147" s="1632"/>
      <c r="H147" s="1632"/>
      <c r="I147" s="1632"/>
    </row>
    <row r="148" spans="1:9" ht="15">
      <c r="A148" s="1648"/>
      <c r="B148" s="1649">
        <v>9784</v>
      </c>
      <c r="C148" s="1649">
        <v>3821</v>
      </c>
      <c r="D148" s="1649">
        <v>17244</v>
      </c>
      <c r="E148" s="1650" t="s">
        <v>1</v>
      </c>
      <c r="F148" s="1632"/>
      <c r="G148" s="1632"/>
      <c r="H148" s="1632"/>
      <c r="I148" s="1632"/>
    </row>
    <row r="149" spans="1:9">
      <c r="A149" s="463" t="s">
        <v>395</v>
      </c>
      <c r="B149" s="1632"/>
      <c r="C149" s="1632"/>
      <c r="E149" s="1603"/>
      <c r="H149" s="1632"/>
      <c r="I149" s="1632"/>
    </row>
    <row r="150" spans="1:9">
      <c r="A150" s="1602" t="s">
        <v>1032</v>
      </c>
      <c r="B150" s="1632"/>
      <c r="C150" s="1632"/>
      <c r="E150" s="1603"/>
      <c r="H150" s="1632"/>
      <c r="I150" s="1632"/>
    </row>
    <row r="151" spans="1:9">
      <c r="A151" s="1651"/>
      <c r="F151" s="1632"/>
      <c r="G151" s="1632"/>
      <c r="H151" s="1632"/>
      <c r="I151" s="1632"/>
    </row>
    <row r="152" spans="1:9">
      <c r="A152" s="1603"/>
      <c r="F152" s="1632"/>
      <c r="G152" s="1632"/>
      <c r="H152" s="1632"/>
      <c r="I152" s="1632"/>
    </row>
    <row r="153" spans="1:9" s="1630" customFormat="1" ht="15">
      <c r="A153" s="1629" t="s">
        <v>1035</v>
      </c>
      <c r="B153" s="1585"/>
      <c r="C153" s="1585"/>
      <c r="E153" s="1658"/>
      <c r="F153" s="1631"/>
      <c r="G153" s="1631"/>
      <c r="H153" s="1631"/>
      <c r="I153" s="1631"/>
    </row>
    <row r="154" spans="1:9" ht="15">
      <c r="A154" s="1652" t="s">
        <v>1029</v>
      </c>
      <c r="D154" s="1603"/>
      <c r="E154" s="1659"/>
      <c r="F154" s="1632"/>
      <c r="G154" s="1632"/>
      <c r="H154" s="1632"/>
      <c r="I154" s="1632"/>
    </row>
    <row r="155" spans="1:9" ht="15">
      <c r="A155" s="1633" t="s">
        <v>69</v>
      </c>
      <c r="B155" s="1635" t="s">
        <v>67</v>
      </c>
      <c r="C155" s="1635" t="s">
        <v>873</v>
      </c>
      <c r="D155" s="1635" t="s">
        <v>874</v>
      </c>
      <c r="E155" s="1603"/>
      <c r="F155" s="1632"/>
      <c r="G155" s="1632"/>
      <c r="H155" s="1632"/>
      <c r="I155" s="1632"/>
    </row>
    <row r="156" spans="1:9" ht="15">
      <c r="A156" s="1636">
        <v>1960</v>
      </c>
      <c r="B156" s="1660">
        <f>'[2]Mid Yr Annual'!W7</f>
        <v>11064</v>
      </c>
      <c r="C156" s="1660">
        <f>'[2]Mid Yr Annual'!U7</f>
        <v>6211</v>
      </c>
      <c r="D156" s="1661">
        <f>'[2]Mid Yr Annual'!V7</f>
        <v>4853</v>
      </c>
      <c r="E156" s="1603"/>
      <c r="F156" s="1632"/>
      <c r="G156" s="1632"/>
      <c r="H156" s="1632"/>
      <c r="I156" s="1632"/>
    </row>
    <row r="157" spans="1:9" ht="15">
      <c r="A157" s="1636">
        <v>1961</v>
      </c>
      <c r="B157" s="1660">
        <f>'[2]Mid Yr Annual'!W8</f>
        <v>12584</v>
      </c>
      <c r="C157" s="1660">
        <f>'[2]Mid Yr Annual'!U8</f>
        <v>7041</v>
      </c>
      <c r="D157" s="1661">
        <f>'[2]Mid Yr Annual'!V8</f>
        <v>5543</v>
      </c>
      <c r="E157" s="1603"/>
      <c r="F157" s="1632"/>
      <c r="G157" s="1632"/>
      <c r="H157" s="1632"/>
      <c r="I157" s="1632"/>
    </row>
    <row r="158" spans="1:9" ht="15">
      <c r="A158" s="1636">
        <v>1962</v>
      </c>
      <c r="B158" s="1660">
        <f>'[2]Mid Yr Annual'!W9</f>
        <v>14104</v>
      </c>
      <c r="C158" s="1660">
        <f>'[2]Mid Yr Annual'!U9</f>
        <v>7871</v>
      </c>
      <c r="D158" s="1661">
        <f>'[2]Mid Yr Annual'!V9</f>
        <v>6233</v>
      </c>
      <c r="E158" s="1603"/>
      <c r="F158" s="1632"/>
      <c r="G158" s="1632"/>
      <c r="H158" s="1632"/>
      <c r="I158" s="1632"/>
    </row>
    <row r="159" spans="1:9" ht="15">
      <c r="A159" s="1636">
        <v>1963</v>
      </c>
      <c r="B159" s="1660">
        <f>'[2]Mid Yr Annual'!W10</f>
        <v>14921</v>
      </c>
      <c r="C159" s="1660">
        <f>'[2]Mid Yr Annual'!U10</f>
        <v>8327</v>
      </c>
      <c r="D159" s="1661">
        <f>'[2]Mid Yr Annual'!V10</f>
        <v>6594</v>
      </c>
      <c r="E159" s="1603"/>
      <c r="F159" s="1632"/>
      <c r="G159" s="1632"/>
      <c r="H159" s="1632"/>
      <c r="I159" s="1632"/>
    </row>
    <row r="160" spans="1:9" ht="15">
      <c r="A160" s="1636">
        <v>1964</v>
      </c>
      <c r="B160" s="1660">
        <f>'[2]Mid Yr Annual'!W11</f>
        <v>15786</v>
      </c>
      <c r="C160" s="1660">
        <f>'[2]Mid Yr Annual'!U11</f>
        <v>8810</v>
      </c>
      <c r="D160" s="1661">
        <f>'[2]Mid Yr Annual'!V11</f>
        <v>6976</v>
      </c>
      <c r="E160" s="1603"/>
      <c r="F160" s="1632"/>
      <c r="G160" s="1632"/>
      <c r="H160" s="1632"/>
      <c r="I160" s="1632"/>
    </row>
    <row r="161" spans="1:9" ht="15">
      <c r="A161" s="1636">
        <v>1965</v>
      </c>
      <c r="B161" s="1660">
        <f>'[2]Mid Yr Annual'!W12</f>
        <v>16701</v>
      </c>
      <c r="C161" s="1660">
        <f>'[2]Mid Yr Annual'!U12</f>
        <v>9321</v>
      </c>
      <c r="D161" s="1661">
        <f>'[2]Mid Yr Annual'!V12</f>
        <v>7380</v>
      </c>
      <c r="E161" s="1603"/>
      <c r="F161" s="1632"/>
      <c r="G161" s="1632"/>
      <c r="H161" s="1632"/>
      <c r="I161" s="1632"/>
    </row>
    <row r="162" spans="1:9" ht="15">
      <c r="A162" s="1636">
        <v>1966</v>
      </c>
      <c r="B162" s="1660">
        <f>'[2]Mid Yr Annual'!W13</f>
        <v>17669</v>
      </c>
      <c r="C162" s="1660">
        <f>'[2]Mid Yr Annual'!U13</f>
        <v>9861</v>
      </c>
      <c r="D162" s="1661">
        <f>'[2]Mid Yr Annual'!V13</f>
        <v>7808</v>
      </c>
      <c r="E162" s="1603"/>
      <c r="F162" s="1632"/>
      <c r="G162" s="1632"/>
      <c r="H162" s="1632"/>
      <c r="I162" s="1632"/>
    </row>
    <row r="163" spans="1:9" ht="15">
      <c r="A163" s="1636">
        <v>1967</v>
      </c>
      <c r="B163" s="1660">
        <f>'[2]Mid Yr Annual'!W14</f>
        <v>18694</v>
      </c>
      <c r="C163" s="1660">
        <f>'[2]Mid Yr Annual'!U14</f>
        <v>10433</v>
      </c>
      <c r="D163" s="1661">
        <f>'[2]Mid Yr Annual'!V14</f>
        <v>8261</v>
      </c>
      <c r="E163" s="1603"/>
      <c r="F163" s="1632"/>
      <c r="G163" s="1632"/>
      <c r="H163" s="1632"/>
      <c r="I163" s="1632"/>
    </row>
    <row r="164" spans="1:9" ht="15">
      <c r="A164" s="1636">
        <v>1968</v>
      </c>
      <c r="B164" s="1638">
        <f>'[2]Mid Yr Annual'!W15</f>
        <v>19778</v>
      </c>
      <c r="C164" s="1638">
        <f>'[2]Mid Yr Annual'!U15</f>
        <v>11038</v>
      </c>
      <c r="D164" s="1662">
        <f>'[2]Mid Yr Annual'!V15</f>
        <v>8740</v>
      </c>
      <c r="E164" s="1603"/>
      <c r="F164" s="1632"/>
      <c r="G164" s="1632"/>
      <c r="H164" s="1632"/>
      <c r="I164" s="1632"/>
    </row>
    <row r="165" spans="1:9" ht="15">
      <c r="A165" s="1636">
        <v>1969</v>
      </c>
      <c r="B165" s="1641">
        <f>'[2]Mid Yr Annual'!W16</f>
        <v>22707</v>
      </c>
      <c r="C165" s="1641">
        <f>'[2]Mid Yr Annual'!U16</f>
        <v>12592</v>
      </c>
      <c r="D165" s="1661">
        <f>'[2]Mid Yr Annual'!V16</f>
        <v>10115</v>
      </c>
      <c r="E165" s="1603"/>
      <c r="F165" s="1632"/>
      <c r="G165" s="1632"/>
      <c r="H165" s="1632"/>
      <c r="I165" s="1632"/>
    </row>
    <row r="166" spans="1:9" ht="15">
      <c r="A166" s="1636">
        <v>1970</v>
      </c>
      <c r="B166" s="1641">
        <f>'[2]Mid Yr Annual'!W17</f>
        <v>26071</v>
      </c>
      <c r="C166" s="1641">
        <f>'[2]Mid Yr Annual'!U17</f>
        <v>14364</v>
      </c>
      <c r="D166" s="1661">
        <f>'[2]Mid Yr Annual'!V17</f>
        <v>11707</v>
      </c>
      <c r="E166" s="1603"/>
      <c r="F166" s="1632"/>
      <c r="G166" s="1632"/>
      <c r="H166" s="1632"/>
      <c r="I166" s="1632"/>
    </row>
    <row r="167" spans="1:9" ht="15">
      <c r="A167" s="1636">
        <v>1971</v>
      </c>
      <c r="B167" s="1641">
        <f>'[2]Mid Yr Annual'!W18</f>
        <v>29935</v>
      </c>
      <c r="C167" s="1641">
        <f>'[2]Mid Yr Annual'!U18</f>
        <v>16386</v>
      </c>
      <c r="D167" s="1661">
        <f>'[2]Mid Yr Annual'!V18</f>
        <v>13549</v>
      </c>
      <c r="E167" s="1603"/>
      <c r="F167" s="1632"/>
      <c r="G167" s="1632"/>
      <c r="H167" s="1632"/>
      <c r="I167" s="1632"/>
    </row>
    <row r="168" spans="1:9" ht="15">
      <c r="A168" s="1636">
        <v>1972</v>
      </c>
      <c r="B168" s="1641">
        <f>'[2]Mid Yr Annual'!W19</f>
        <v>34373</v>
      </c>
      <c r="C168" s="1641">
        <f>'[2]Mid Yr Annual'!U19</f>
        <v>18692</v>
      </c>
      <c r="D168" s="1661">
        <f>'[2]Mid Yr Annual'!V19</f>
        <v>15681</v>
      </c>
      <c r="E168" s="1603"/>
      <c r="F168" s="1632"/>
      <c r="G168" s="1632"/>
      <c r="H168" s="1632"/>
      <c r="I168" s="1632"/>
    </row>
    <row r="169" spans="1:9" ht="15">
      <c r="A169" s="1636">
        <v>1973</v>
      </c>
      <c r="B169" s="1641">
        <f>'[2]Mid Yr Annual'!W20</f>
        <v>39471</v>
      </c>
      <c r="C169" s="1641">
        <f>'[2]Mid Yr Annual'!U20</f>
        <v>21323</v>
      </c>
      <c r="D169" s="1661">
        <f>'[2]Mid Yr Annual'!V20</f>
        <v>18148</v>
      </c>
      <c r="E169" s="1603"/>
      <c r="F169" s="1632"/>
      <c r="G169" s="1632"/>
      <c r="H169" s="1632"/>
      <c r="I169" s="1632"/>
    </row>
    <row r="170" spans="1:9" ht="15">
      <c r="A170" s="1636">
        <v>1974</v>
      </c>
      <c r="B170" s="1641">
        <f>'[2]Mid Yr Annual'!W21</f>
        <v>45327</v>
      </c>
      <c r="C170" s="1641">
        <f>'[2]Mid Yr Annual'!U21</f>
        <v>24324</v>
      </c>
      <c r="D170" s="1661">
        <f>'[2]Mid Yr Annual'!V21</f>
        <v>21003</v>
      </c>
      <c r="E170" s="1603"/>
      <c r="F170" s="1632"/>
      <c r="G170" s="1632"/>
      <c r="H170" s="1632"/>
      <c r="I170" s="1632"/>
    </row>
    <row r="171" spans="1:9" ht="15">
      <c r="A171" s="1636">
        <v>1975</v>
      </c>
      <c r="B171" s="1641">
        <f>'[2]Mid Yr Annual'!W22</f>
        <v>52054</v>
      </c>
      <c r="C171" s="1641">
        <f>'[2]Mid Yr Annual'!U22</f>
        <v>27746</v>
      </c>
      <c r="D171" s="1661">
        <f>'[2]Mid Yr Annual'!V22</f>
        <v>24308</v>
      </c>
      <c r="E171" s="1603"/>
      <c r="F171" s="1632"/>
      <c r="G171" s="1632"/>
      <c r="H171" s="1632"/>
      <c r="I171" s="1632"/>
    </row>
    <row r="172" spans="1:9" ht="15">
      <c r="A172" s="1636">
        <v>1976</v>
      </c>
      <c r="B172" s="1641">
        <f>'[2]Mid Yr Annual'!W23</f>
        <v>57659</v>
      </c>
      <c r="C172" s="1641">
        <f>'[2]Mid Yr Annual'!U23</f>
        <v>30688</v>
      </c>
      <c r="D172" s="1661">
        <f>'[2]Mid Yr Annual'!V23</f>
        <v>26971</v>
      </c>
      <c r="E172" s="1603"/>
      <c r="F172" s="1632"/>
      <c r="G172" s="1632"/>
      <c r="H172" s="1632"/>
      <c r="I172" s="1632"/>
    </row>
    <row r="173" spans="1:9" ht="15">
      <c r="A173" s="1636">
        <v>1977</v>
      </c>
      <c r="B173" s="1641">
        <f>'[2]Mid Yr Annual'!W24</f>
        <v>63868</v>
      </c>
      <c r="C173" s="1641">
        <f>'[2]Mid Yr Annual'!U24</f>
        <v>33942</v>
      </c>
      <c r="D173" s="1661">
        <f>'[2]Mid Yr Annual'!V24</f>
        <v>29926</v>
      </c>
      <c r="E173" s="1603"/>
      <c r="F173" s="1632"/>
      <c r="G173" s="1632"/>
      <c r="H173" s="1632"/>
      <c r="I173" s="1632"/>
    </row>
    <row r="174" spans="1:9" ht="15">
      <c r="A174" s="1636">
        <v>1978</v>
      </c>
      <c r="B174" s="1641">
        <f>'[2]Mid Yr Annual'!W25</f>
        <v>70745</v>
      </c>
      <c r="C174" s="1641">
        <f>'[2]Mid Yr Annual'!U25</f>
        <v>37541</v>
      </c>
      <c r="D174" s="1661">
        <f>'[2]Mid Yr Annual'!V25</f>
        <v>33204</v>
      </c>
      <c r="E174" s="1603"/>
      <c r="F174" s="1632"/>
      <c r="G174" s="1632"/>
      <c r="H174" s="1632"/>
      <c r="I174" s="1632"/>
    </row>
    <row r="175" spans="1:9" ht="15">
      <c r="A175" s="1636">
        <v>1979</v>
      </c>
      <c r="B175" s="1641">
        <f>'[2]Mid Yr Annual'!W26</f>
        <v>78362</v>
      </c>
      <c r="C175" s="1641">
        <f>'[2]Mid Yr Annual'!U26</f>
        <v>41521</v>
      </c>
      <c r="D175" s="1661">
        <f>'[2]Mid Yr Annual'!V26</f>
        <v>36841</v>
      </c>
      <c r="E175" s="1603"/>
      <c r="F175" s="1632"/>
      <c r="G175" s="1632"/>
      <c r="H175" s="1632"/>
      <c r="I175" s="1632"/>
    </row>
    <row r="176" spans="1:9" ht="15">
      <c r="A176" s="1636">
        <v>1980</v>
      </c>
      <c r="B176" s="1641">
        <f>'[2]Mid Yr Annual'!W27</f>
        <v>86799</v>
      </c>
      <c r="C176" s="1641">
        <f>'[2]Mid Yr Annual'!U27</f>
        <v>45922</v>
      </c>
      <c r="D176" s="1661">
        <f>'[2]Mid Yr Annual'!V27</f>
        <v>40877</v>
      </c>
      <c r="E176" s="1603"/>
      <c r="F176" s="1632"/>
      <c r="G176" s="1632"/>
      <c r="H176" s="1632"/>
      <c r="I176" s="1632"/>
    </row>
    <row r="177" spans="1:9" ht="15">
      <c r="A177" s="1636">
        <v>1981</v>
      </c>
      <c r="B177" s="1641">
        <f>'[2]Mid Yr Annual'!W28</f>
        <v>94159</v>
      </c>
      <c r="C177" s="1641">
        <f>'[2]Mid Yr Annual'!U28</f>
        <v>49564</v>
      </c>
      <c r="D177" s="1661">
        <f>'[2]Mid Yr Annual'!V28</f>
        <v>44595</v>
      </c>
      <c r="E177" s="1603"/>
      <c r="F177" s="1632"/>
      <c r="G177" s="1632"/>
      <c r="H177" s="1632"/>
      <c r="I177" s="1632"/>
    </row>
    <row r="178" spans="1:9" ht="15">
      <c r="A178" s="1636">
        <v>1982</v>
      </c>
      <c r="B178" s="1641">
        <f>'[2]Mid Yr Annual'!W29</f>
        <v>102146</v>
      </c>
      <c r="C178" s="1641">
        <f>'[2]Mid Yr Annual'!U29</f>
        <v>53495</v>
      </c>
      <c r="D178" s="1661">
        <f>'[2]Mid Yr Annual'!V29</f>
        <v>48651</v>
      </c>
      <c r="E178" s="1603"/>
      <c r="F178" s="1632"/>
      <c r="G178" s="1632"/>
      <c r="H178" s="1632"/>
      <c r="I178" s="1632"/>
    </row>
    <row r="179" spans="1:9" ht="15">
      <c r="A179" s="1636">
        <v>1983</v>
      </c>
      <c r="B179" s="1641">
        <f>'[2]Mid Yr Annual'!W30</f>
        <v>110814</v>
      </c>
      <c r="C179" s="1641">
        <f>'[2]Mid Yr Annual'!U30</f>
        <v>57738</v>
      </c>
      <c r="D179" s="1661">
        <f>'[2]Mid Yr Annual'!V30</f>
        <v>53076</v>
      </c>
      <c r="E179" s="1603"/>
      <c r="F179" s="1632"/>
      <c r="G179" s="1632"/>
      <c r="H179" s="1632"/>
      <c r="I179" s="1632"/>
    </row>
    <row r="180" spans="1:9" ht="15">
      <c r="A180" s="1636">
        <v>1984</v>
      </c>
      <c r="B180" s="1641">
        <f>'[2]Mid Yr Annual'!W31</f>
        <v>120222</v>
      </c>
      <c r="C180" s="1641">
        <f>'[2]Mid Yr Annual'!U31</f>
        <v>62318</v>
      </c>
      <c r="D180" s="1661">
        <f>'[2]Mid Yr Annual'!V31</f>
        <v>57904</v>
      </c>
      <c r="E180" s="1603"/>
      <c r="F180" s="1632"/>
      <c r="G180" s="1632"/>
      <c r="H180" s="1632"/>
      <c r="I180" s="1632"/>
    </row>
    <row r="181" spans="1:9" ht="15">
      <c r="A181" s="1636">
        <v>1985</v>
      </c>
      <c r="B181" s="1641">
        <f>'[2]Mid Yr Annual'!W32</f>
        <v>130433</v>
      </c>
      <c r="C181" s="1641">
        <f>'[2]Mid Yr Annual'!U32</f>
        <v>67262</v>
      </c>
      <c r="D181" s="1661">
        <f>'[2]Mid Yr Annual'!V32</f>
        <v>63171</v>
      </c>
      <c r="E181" s="1603"/>
      <c r="F181" s="1632"/>
      <c r="G181" s="1632"/>
      <c r="H181" s="1632"/>
      <c r="I181" s="1632"/>
    </row>
    <row r="182" spans="1:9" ht="15">
      <c r="A182" s="1636">
        <v>1986</v>
      </c>
      <c r="B182" s="1641">
        <f>'[2]Mid Yr Annual'!W33</f>
        <v>137291</v>
      </c>
      <c r="C182" s="1641">
        <f>'[2]Mid Yr Annual'!U33</f>
        <v>70713</v>
      </c>
      <c r="D182" s="1661">
        <f>'[2]Mid Yr Annual'!V33</f>
        <v>66578</v>
      </c>
      <c r="E182" s="1603"/>
      <c r="F182" s="1632"/>
      <c r="G182" s="1632"/>
      <c r="H182" s="1632"/>
      <c r="I182" s="1632"/>
    </row>
    <row r="183" spans="1:9" ht="15">
      <c r="A183" s="1636">
        <v>1987</v>
      </c>
      <c r="B183" s="1641">
        <f>'[2]Mid Yr Annual'!W34</f>
        <v>144510</v>
      </c>
      <c r="C183" s="1641">
        <f>'[2]Mid Yr Annual'!U34</f>
        <v>74341</v>
      </c>
      <c r="D183" s="1661">
        <f>'[2]Mid Yr Annual'!V34</f>
        <v>70169</v>
      </c>
      <c r="E183" s="1603"/>
      <c r="F183" s="1632"/>
      <c r="G183" s="1632"/>
      <c r="H183" s="1632"/>
      <c r="I183" s="1632"/>
    </row>
    <row r="184" spans="1:9" ht="15">
      <c r="A184" s="1636">
        <v>1988</v>
      </c>
      <c r="B184" s="1641">
        <f>'[2]Mid Yr Annual'!W35</f>
        <v>152108</v>
      </c>
      <c r="C184" s="1641">
        <f>'[2]Mid Yr Annual'!U35</f>
        <v>78155</v>
      </c>
      <c r="D184" s="1661">
        <f>'[2]Mid Yr Annual'!V35</f>
        <v>73953</v>
      </c>
      <c r="E184" s="1603"/>
      <c r="F184" s="1632"/>
      <c r="G184" s="1632"/>
      <c r="H184" s="1632"/>
      <c r="I184" s="1632"/>
    </row>
    <row r="185" spans="1:9" ht="15">
      <c r="A185" s="1636">
        <v>1989</v>
      </c>
      <c r="B185" s="1641">
        <f>'[2]Mid Yr Annual'!W36</f>
        <v>160106</v>
      </c>
      <c r="C185" s="1641">
        <f>'[2]Mid Yr Annual'!U36</f>
        <v>82165</v>
      </c>
      <c r="D185" s="1661">
        <f>'[2]Mid Yr Annual'!V36</f>
        <v>77941</v>
      </c>
      <c r="E185" s="1603"/>
      <c r="F185" s="1632"/>
      <c r="G185" s="1632"/>
      <c r="H185" s="1632"/>
      <c r="I185" s="1632"/>
    </row>
    <row r="186" spans="1:9" ht="15">
      <c r="A186" s="1636">
        <v>1990</v>
      </c>
      <c r="B186" s="1641">
        <f>'[2]Mid Yr Annual'!W37</f>
        <v>168525</v>
      </c>
      <c r="C186" s="1641">
        <f>'[2]Mid Yr Annual'!U37</f>
        <v>86381</v>
      </c>
      <c r="D186" s="1661">
        <f>'[2]Mid Yr Annual'!V37</f>
        <v>82144</v>
      </c>
      <c r="E186" s="1603"/>
      <c r="F186" s="1632"/>
      <c r="G186" s="1632"/>
      <c r="H186" s="1632"/>
      <c r="I186" s="1632"/>
    </row>
    <row r="187" spans="1:9" ht="15">
      <c r="A187" s="1636">
        <v>1991</v>
      </c>
      <c r="B187" s="1641">
        <f>'[2]Mid Yr Annual'!W38</f>
        <v>177387</v>
      </c>
      <c r="C187" s="1641">
        <f>'[2]Mid Yr Annual'!U38</f>
        <v>90813</v>
      </c>
      <c r="D187" s="1661">
        <f>'[2]Mid Yr Annual'!V38</f>
        <v>86574</v>
      </c>
      <c r="E187" s="1603"/>
      <c r="F187" s="1632"/>
      <c r="G187" s="1632"/>
      <c r="H187" s="1632"/>
      <c r="I187" s="1632"/>
    </row>
    <row r="188" spans="1:9" ht="15">
      <c r="A188" s="1636">
        <v>1992</v>
      </c>
      <c r="B188" s="1641">
        <f>'[2]Mid Yr Annual'!W39</f>
        <v>186715</v>
      </c>
      <c r="C188" s="1641">
        <f>'[2]Mid Yr Annual'!U39</f>
        <v>95472</v>
      </c>
      <c r="D188" s="1661">
        <f>'[2]Mid Yr Annual'!V39</f>
        <v>91243</v>
      </c>
      <c r="E188" s="1603"/>
      <c r="F188" s="1632"/>
      <c r="G188" s="1632"/>
      <c r="H188" s="1632"/>
      <c r="I188" s="1632"/>
    </row>
    <row r="189" spans="1:9" ht="15">
      <c r="A189" s="1636">
        <v>1993</v>
      </c>
      <c r="B189" s="1641">
        <f>'[2]Mid Yr Annual'!W40</f>
        <v>196534</v>
      </c>
      <c r="C189" s="1641">
        <f>'[2]Mid Yr Annual'!U40</f>
        <v>100370</v>
      </c>
      <c r="D189" s="1661">
        <f>'[2]Mid Yr Annual'!V40</f>
        <v>96164</v>
      </c>
      <c r="E189" s="1603"/>
      <c r="F189" s="1632"/>
      <c r="G189" s="1632"/>
      <c r="H189" s="1632"/>
      <c r="I189" s="1632"/>
    </row>
    <row r="190" spans="1:9" ht="15">
      <c r="A190" s="1636">
        <v>1994</v>
      </c>
      <c r="B190" s="1641">
        <f>'[2]Mid Yr Annual'!W41</f>
        <v>206870</v>
      </c>
      <c r="C190" s="1641">
        <f>'[2]Mid Yr Annual'!U41</f>
        <v>105520</v>
      </c>
      <c r="D190" s="1661">
        <f>'[2]Mid Yr Annual'!V41</f>
        <v>101350</v>
      </c>
      <c r="E190" s="1603"/>
      <c r="F190" s="1632"/>
      <c r="G190" s="1632"/>
      <c r="H190" s="1632"/>
      <c r="I190" s="1632"/>
    </row>
    <row r="191" spans="1:9" ht="15">
      <c r="A191" s="1636">
        <v>1995</v>
      </c>
      <c r="B191" s="1641">
        <f>'[2]Mid Yr Annual'!W42</f>
        <v>217748</v>
      </c>
      <c r="C191" s="1641">
        <f>'[2]Mid Yr Annual'!U42</f>
        <v>110933</v>
      </c>
      <c r="D191" s="1661">
        <f>'[2]Mid Yr Annual'!V42</f>
        <v>106815</v>
      </c>
      <c r="E191" s="1603"/>
      <c r="F191" s="1632"/>
      <c r="G191" s="1632"/>
      <c r="H191" s="1632"/>
      <c r="I191" s="1632"/>
    </row>
    <row r="192" spans="1:9" ht="15">
      <c r="A192" s="1636">
        <v>1996</v>
      </c>
      <c r="B192" s="1641">
        <f>'[2]Mid Yr Annual'!W43</f>
        <v>228583</v>
      </c>
      <c r="C192" s="1641">
        <f>'[2]Mid Yr Annual'!U43</f>
        <v>116223</v>
      </c>
      <c r="D192" s="1661">
        <f>'[2]Mid Yr Annual'!V43</f>
        <v>112360</v>
      </c>
      <c r="E192" s="1603"/>
      <c r="F192" s="1632"/>
      <c r="G192" s="1632"/>
      <c r="H192" s="1632"/>
      <c r="I192" s="1632"/>
    </row>
    <row r="193" spans="1:9" ht="15">
      <c r="A193" s="1636">
        <v>1997</v>
      </c>
      <c r="B193" s="1641">
        <f>'[2]Mid Yr Annual'!W44</f>
        <v>239958</v>
      </c>
      <c r="C193" s="1641">
        <f>'[2]Mid Yr Annual'!U44</f>
        <v>121765</v>
      </c>
      <c r="D193" s="1661">
        <f>'[2]Mid Yr Annual'!V44</f>
        <v>118193</v>
      </c>
      <c r="E193" s="1603"/>
      <c r="F193" s="1632"/>
      <c r="G193" s="1632"/>
      <c r="H193" s="1632"/>
      <c r="I193" s="1632"/>
    </row>
    <row r="194" spans="1:9" ht="15">
      <c r="A194" s="1636">
        <v>1998</v>
      </c>
      <c r="B194" s="1641">
        <f>'[2]Mid Yr Annual'!W45</f>
        <v>251901</v>
      </c>
      <c r="C194" s="1641">
        <f>'[2]Mid Yr Annual'!U45</f>
        <v>127572</v>
      </c>
      <c r="D194" s="1661">
        <f>'[2]Mid Yr Annual'!V45</f>
        <v>124329</v>
      </c>
      <c r="E194" s="1603"/>
      <c r="F194" s="1632"/>
      <c r="G194" s="1632"/>
      <c r="H194" s="1632"/>
      <c r="I194" s="1632"/>
    </row>
    <row r="195" spans="1:9" ht="15">
      <c r="A195" s="1636">
        <v>1999</v>
      </c>
      <c r="B195" s="1641">
        <f>'[2]Mid Yr Annual'!W46</f>
        <v>264439</v>
      </c>
      <c r="C195" s="1641">
        <f>'[2]Mid Yr Annual'!U46</f>
        <v>133656</v>
      </c>
      <c r="D195" s="1661">
        <f>'[2]Mid Yr Annual'!V46</f>
        <v>130783</v>
      </c>
      <c r="E195" s="1603"/>
      <c r="F195" s="1632"/>
      <c r="G195" s="1632"/>
      <c r="H195" s="1632"/>
      <c r="I195" s="1632"/>
    </row>
    <row r="196" spans="1:9" ht="15">
      <c r="A196" s="1663">
        <v>2000</v>
      </c>
      <c r="B196" s="1664">
        <f>'[2]Mid Yr Annual'!W47</f>
        <v>277602</v>
      </c>
      <c r="C196" s="1641">
        <f>'[2]Mid Yr Annual'!U47</f>
        <v>140030</v>
      </c>
      <c r="D196" s="1661">
        <f>'[2]Mid Yr Annual'!V47</f>
        <v>137572</v>
      </c>
      <c r="E196" s="1603"/>
      <c r="F196" s="1632"/>
      <c r="G196" s="1632"/>
      <c r="H196" s="1632"/>
      <c r="I196" s="1632"/>
    </row>
    <row r="197" spans="1:9" ht="15">
      <c r="A197" s="1663">
        <v>2001</v>
      </c>
      <c r="B197" s="1664">
        <f>'[2]Mid Yr Annual'!W48</f>
        <v>291421</v>
      </c>
      <c r="C197" s="1641">
        <f>'[2]Mid Yr Annual'!U48</f>
        <v>146707</v>
      </c>
      <c r="D197" s="1661">
        <f>'[2]Mid Yr Annual'!V48</f>
        <v>144714</v>
      </c>
      <c r="E197" s="1603"/>
      <c r="F197" s="1632"/>
      <c r="G197" s="1632"/>
      <c r="H197" s="1632"/>
      <c r="I197" s="1632"/>
    </row>
    <row r="198" spans="1:9" ht="15">
      <c r="A198" s="1663">
        <v>2002</v>
      </c>
      <c r="B198" s="1664">
        <f>'[2]Mid Yr Annual'!W49</f>
        <v>303792</v>
      </c>
      <c r="C198" s="1641">
        <f>'[2]Mid Yr Annual'!U49</f>
        <v>153047</v>
      </c>
      <c r="D198" s="1661">
        <f>'[2]Mid Yr Annual'!V49</f>
        <v>150745</v>
      </c>
      <c r="E198" s="1603"/>
      <c r="F198" s="1632"/>
      <c r="G198" s="1632"/>
      <c r="H198" s="1632"/>
      <c r="I198" s="1632"/>
    </row>
    <row r="199" spans="1:9" ht="15">
      <c r="A199" s="1663">
        <v>2003</v>
      </c>
      <c r="B199" s="1664">
        <f>'[2]Mid Yr Annual'!W50</f>
        <v>316688</v>
      </c>
      <c r="C199" s="1641">
        <f>'[2]Mid Yr Annual'!U50</f>
        <v>159661</v>
      </c>
      <c r="D199" s="1661">
        <f>'[2]Mid Yr Annual'!V50</f>
        <v>157027</v>
      </c>
      <c r="E199" s="1603"/>
      <c r="F199" s="1632"/>
      <c r="G199" s="1632"/>
      <c r="H199" s="1632"/>
      <c r="I199" s="1632"/>
    </row>
    <row r="200" spans="1:9" ht="15">
      <c r="A200" s="1663">
        <v>2004</v>
      </c>
      <c r="B200" s="1664">
        <f>'[2]Mid Yr Annual'!W51</f>
        <v>330132</v>
      </c>
      <c r="C200" s="1641">
        <f>'[2]Mid Yr Annual'!U51</f>
        <v>166561</v>
      </c>
      <c r="D200" s="1661">
        <f>'[2]Mid Yr Annual'!V51</f>
        <v>163571</v>
      </c>
      <c r="E200" s="1603"/>
      <c r="F200" s="1632"/>
      <c r="G200" s="1632"/>
      <c r="H200" s="1632"/>
      <c r="I200" s="1632"/>
    </row>
    <row r="201" spans="1:9" ht="15">
      <c r="A201" s="1663">
        <v>2005</v>
      </c>
      <c r="B201" s="1644">
        <v>344350</v>
      </c>
      <c r="C201" s="1642">
        <v>173861</v>
      </c>
      <c r="D201" s="1643">
        <v>170489</v>
      </c>
      <c r="E201" s="1603"/>
      <c r="F201" s="1632"/>
      <c r="G201" s="1632"/>
      <c r="H201" s="1632"/>
      <c r="I201" s="1632"/>
    </row>
    <row r="202" spans="1:9" ht="15">
      <c r="A202" s="1663">
        <v>2006</v>
      </c>
      <c r="B202" s="1664">
        <v>360177.46385413501</v>
      </c>
      <c r="C202" s="1641">
        <v>181793</v>
      </c>
      <c r="D202" s="1661">
        <v>178385</v>
      </c>
      <c r="E202" s="1603"/>
      <c r="F202" s="1632"/>
      <c r="G202" s="1632"/>
      <c r="H202" s="1632"/>
      <c r="I202" s="1632"/>
    </row>
    <row r="203" spans="1:9" ht="15">
      <c r="A203" s="1663">
        <v>2007</v>
      </c>
      <c r="B203" s="1664">
        <v>377645.74813189509</v>
      </c>
      <c r="C203" s="1641">
        <v>190369</v>
      </c>
      <c r="D203" s="1661">
        <v>187277</v>
      </c>
      <c r="E203" s="1603"/>
      <c r="F203" s="1632"/>
      <c r="G203" s="1632"/>
      <c r="H203" s="1632"/>
      <c r="I203" s="1632"/>
    </row>
    <row r="204" spans="1:9" ht="15">
      <c r="A204" s="1663">
        <v>2008</v>
      </c>
      <c r="B204" s="1664">
        <v>395728.56653711398</v>
      </c>
      <c r="C204" s="1641">
        <v>199232</v>
      </c>
      <c r="D204" s="1661">
        <v>196497</v>
      </c>
      <c r="E204" s="1603"/>
      <c r="F204" s="1632"/>
      <c r="G204" s="1632"/>
      <c r="H204" s="1632"/>
      <c r="I204" s="1632"/>
    </row>
    <row r="205" spans="1:9" ht="15">
      <c r="A205" s="1636">
        <v>2009</v>
      </c>
      <c r="B205" s="1664">
        <v>414441.20677104575</v>
      </c>
      <c r="C205" s="1641">
        <v>208387</v>
      </c>
      <c r="D205" s="1661">
        <v>206054</v>
      </c>
      <c r="E205" s="1603"/>
      <c r="F205" s="1632"/>
      <c r="G205" s="1632"/>
      <c r="H205" s="1632"/>
      <c r="I205" s="1632"/>
    </row>
    <row r="206" spans="1:9" ht="15">
      <c r="A206" s="1645">
        <v>2010</v>
      </c>
      <c r="B206" s="1664">
        <v>433787.64316400001</v>
      </c>
      <c r="C206" s="1641">
        <v>217838.90148</v>
      </c>
      <c r="D206" s="1661">
        <v>215948.74168400001</v>
      </c>
      <c r="E206" s="1603"/>
      <c r="F206" s="1632"/>
      <c r="G206" s="1632"/>
      <c r="H206" s="1632"/>
      <c r="I206" s="1632"/>
    </row>
    <row r="207" spans="1:9" ht="15">
      <c r="A207" s="1646"/>
      <c r="B207" s="1647" t="s">
        <v>1031</v>
      </c>
      <c r="C207" s="1647"/>
      <c r="D207" s="1647"/>
      <c r="E207" s="1603"/>
      <c r="F207" s="1632"/>
      <c r="G207" s="1632"/>
      <c r="H207" s="1632"/>
      <c r="I207" s="1632"/>
    </row>
    <row r="208" spans="1:9" ht="15">
      <c r="A208" s="1648"/>
      <c r="B208" s="1665">
        <v>3821</v>
      </c>
      <c r="C208" s="1665">
        <v>3407</v>
      </c>
      <c r="D208" s="1665">
        <v>4350</v>
      </c>
      <c r="E208" s="1603"/>
      <c r="F208" s="1632"/>
      <c r="G208" s="1632"/>
      <c r="H208" s="1632"/>
      <c r="I208" s="1632"/>
    </row>
    <row r="209" spans="1:9">
      <c r="A209" s="463" t="s">
        <v>395</v>
      </c>
      <c r="C209" s="1632"/>
      <c r="D209" s="1603"/>
      <c r="E209" s="1603"/>
      <c r="G209" s="1632"/>
      <c r="H209" s="1632"/>
      <c r="I209" s="1632"/>
    </row>
    <row r="210" spans="1:9">
      <c r="A210" s="1602" t="s">
        <v>1032</v>
      </c>
      <c r="C210" s="1632"/>
      <c r="D210" s="1603"/>
      <c r="E210" s="1603"/>
      <c r="G210" s="1632"/>
      <c r="H210" s="1632"/>
      <c r="I210" s="1632"/>
    </row>
    <row r="211" spans="1:9">
      <c r="A211" s="1651"/>
      <c r="F211" s="1632"/>
      <c r="G211" s="1632"/>
      <c r="H211" s="1632"/>
      <c r="I211" s="1632"/>
    </row>
    <row r="212" spans="1:9">
      <c r="A212" s="1603"/>
      <c r="F212" s="1632"/>
      <c r="G212" s="1632"/>
      <c r="H212" s="1632"/>
      <c r="I212" s="1632"/>
    </row>
    <row r="213" spans="1:9" s="1630" customFormat="1" ht="15">
      <c r="A213" s="1629" t="s">
        <v>1036</v>
      </c>
      <c r="B213" s="1585"/>
      <c r="C213" s="1585"/>
      <c r="E213" s="1658"/>
      <c r="F213" s="1631"/>
      <c r="G213" s="1631"/>
      <c r="H213" s="1631"/>
      <c r="I213" s="1631"/>
    </row>
    <row r="214" spans="1:9" ht="15">
      <c r="A214" s="1652" t="s">
        <v>1029</v>
      </c>
      <c r="D214" s="1603"/>
      <c r="E214" s="1659"/>
      <c r="F214" s="1632"/>
      <c r="G214" s="1632"/>
      <c r="H214" s="1632"/>
      <c r="I214" s="1632"/>
    </row>
    <row r="215" spans="1:9" ht="15">
      <c r="A215" s="1633" t="s">
        <v>69</v>
      </c>
      <c r="B215" s="1635" t="s">
        <v>67</v>
      </c>
      <c r="C215" s="1635" t="s">
        <v>873</v>
      </c>
      <c r="D215" s="1635" t="s">
        <v>874</v>
      </c>
      <c r="E215" s="1603"/>
      <c r="F215" s="1632"/>
      <c r="G215" s="1632"/>
      <c r="H215" s="1632"/>
      <c r="I215" s="1632"/>
    </row>
    <row r="216" spans="1:9" ht="15">
      <c r="A216" s="1636">
        <v>1960</v>
      </c>
      <c r="B216" s="1637">
        <f>'[2]Mid Yr Annual'!Z7</f>
        <v>8844</v>
      </c>
      <c r="C216" s="1637">
        <f>'[2]Mid Yr Annual'!X7</f>
        <v>8635</v>
      </c>
      <c r="D216" s="1662">
        <f>'[2]Mid Yr Annual'!Y7</f>
        <v>209</v>
      </c>
      <c r="E216" s="1603"/>
      <c r="F216" s="1632"/>
      <c r="G216" s="1632"/>
      <c r="H216" s="1632"/>
      <c r="I216" s="1632"/>
    </row>
    <row r="217" spans="1:9" ht="15">
      <c r="A217" s="1636">
        <v>1961</v>
      </c>
      <c r="B217" s="1637">
        <f>'[2]Mid Yr Annual'!Z8</f>
        <v>11507</v>
      </c>
      <c r="C217" s="1637">
        <f>'[2]Mid Yr Annual'!X8</f>
        <v>11031</v>
      </c>
      <c r="D217" s="1662">
        <f>'[2]Mid Yr Annual'!Y8</f>
        <v>476</v>
      </c>
      <c r="E217" s="1603"/>
      <c r="F217" s="1632"/>
      <c r="G217" s="1632"/>
      <c r="H217" s="1632"/>
      <c r="I217" s="1632"/>
    </row>
    <row r="218" spans="1:9" ht="15">
      <c r="A218" s="1636">
        <v>1962</v>
      </c>
      <c r="B218" s="1637">
        <f>'[2]Mid Yr Annual'!Z9</f>
        <v>14170</v>
      </c>
      <c r="C218" s="1637">
        <f>'[2]Mid Yr Annual'!X9</f>
        <v>13427</v>
      </c>
      <c r="D218" s="1662">
        <f>'[2]Mid Yr Annual'!Y9</f>
        <v>743</v>
      </c>
      <c r="E218" s="1603"/>
      <c r="F218" s="1632"/>
      <c r="G218" s="1632"/>
      <c r="H218" s="1632"/>
      <c r="I218" s="1632"/>
    </row>
    <row r="219" spans="1:9" ht="15">
      <c r="A219" s="1636">
        <v>1963</v>
      </c>
      <c r="B219" s="1637">
        <f>'[2]Mid Yr Annual'!Z10</f>
        <v>15529</v>
      </c>
      <c r="C219" s="1637">
        <f>'[2]Mid Yr Annual'!X10</f>
        <v>14633</v>
      </c>
      <c r="D219" s="1662">
        <f>'[2]Mid Yr Annual'!Y10</f>
        <v>896</v>
      </c>
      <c r="E219" s="1603"/>
      <c r="F219" s="1632"/>
      <c r="G219" s="1632"/>
      <c r="H219" s="1632"/>
      <c r="I219" s="1632"/>
    </row>
    <row r="220" spans="1:9" ht="15">
      <c r="A220" s="1636">
        <v>1964</v>
      </c>
      <c r="B220" s="1637">
        <f>'[2]Mid Yr Annual'!Z11</f>
        <v>17027</v>
      </c>
      <c r="C220" s="1637">
        <f>'[2]Mid Yr Annual'!X11</f>
        <v>15947</v>
      </c>
      <c r="D220" s="1662">
        <f>'[2]Mid Yr Annual'!Y11</f>
        <v>1080</v>
      </c>
      <c r="E220" s="1603"/>
      <c r="F220" s="1632"/>
      <c r="G220" s="1632"/>
      <c r="H220" s="1632"/>
      <c r="I220" s="1632"/>
    </row>
    <row r="221" spans="1:9" ht="15">
      <c r="A221" s="1636">
        <v>1965</v>
      </c>
      <c r="B221" s="1637">
        <f>'[2]Mid Yr Annual'!Z12</f>
        <v>18681</v>
      </c>
      <c r="C221" s="1637">
        <f>'[2]Mid Yr Annual'!X12</f>
        <v>17379</v>
      </c>
      <c r="D221" s="1662">
        <f>'[2]Mid Yr Annual'!Y12</f>
        <v>1302</v>
      </c>
      <c r="E221" s="1603"/>
      <c r="F221" s="1632"/>
      <c r="G221" s="1632"/>
      <c r="H221" s="1632"/>
      <c r="I221" s="1632"/>
    </row>
    <row r="222" spans="1:9" ht="15">
      <c r="A222" s="1636">
        <v>1966</v>
      </c>
      <c r="B222" s="1637">
        <f>'[2]Mid Yr Annual'!Z13</f>
        <v>20510</v>
      </c>
      <c r="C222" s="1637">
        <f>'[2]Mid Yr Annual'!X13</f>
        <v>18940</v>
      </c>
      <c r="D222" s="1662">
        <f>'[2]Mid Yr Annual'!Y13</f>
        <v>1570</v>
      </c>
      <c r="E222" s="1603"/>
      <c r="F222" s="1632"/>
      <c r="G222" s="1632"/>
      <c r="H222" s="1632"/>
      <c r="I222" s="1632"/>
    </row>
    <row r="223" spans="1:9" ht="15">
      <c r="A223" s="1636">
        <v>1967</v>
      </c>
      <c r="B223" s="1637">
        <f>'[2]Mid Yr Annual'!Z14</f>
        <v>22534</v>
      </c>
      <c r="C223" s="1637">
        <f>'[2]Mid Yr Annual'!X14</f>
        <v>20641</v>
      </c>
      <c r="D223" s="1662">
        <f>'[2]Mid Yr Annual'!Y14</f>
        <v>1893</v>
      </c>
      <c r="E223" s="1603"/>
      <c r="F223" s="1632"/>
      <c r="G223" s="1632"/>
      <c r="H223" s="1632"/>
      <c r="I223" s="1632"/>
    </row>
    <row r="224" spans="1:9" ht="15">
      <c r="A224" s="1636">
        <v>1968</v>
      </c>
      <c r="B224" s="1638">
        <f>'[2]Mid Yr Annual'!Z15</f>
        <v>24774</v>
      </c>
      <c r="C224" s="1638">
        <f>'[2]Mid Yr Annual'!X15</f>
        <v>22493</v>
      </c>
      <c r="D224" s="1662">
        <f>'[2]Mid Yr Annual'!Y15</f>
        <v>2281</v>
      </c>
      <c r="E224" s="1603"/>
      <c r="F224" s="1632"/>
      <c r="G224" s="1632"/>
      <c r="H224" s="1632"/>
      <c r="I224" s="1632"/>
    </row>
    <row r="225" spans="1:9" ht="15">
      <c r="A225" s="1636">
        <v>1969</v>
      </c>
      <c r="B225" s="1641">
        <f>'[2]Mid Yr Annual'!Z16</f>
        <v>31708</v>
      </c>
      <c r="C225" s="1641">
        <f>'[2]Mid Yr Annual'!X16</f>
        <v>28439</v>
      </c>
      <c r="D225" s="1661">
        <f>'[2]Mid Yr Annual'!Y16</f>
        <v>3269</v>
      </c>
      <c r="E225" s="1603"/>
      <c r="F225" s="1632"/>
      <c r="G225" s="1632"/>
      <c r="H225" s="1632"/>
      <c r="I225" s="1632"/>
    </row>
    <row r="226" spans="1:9" ht="15">
      <c r="A226" s="1636">
        <v>1970</v>
      </c>
      <c r="B226" s="1641">
        <f>'[2]Mid Yr Annual'!Z17</f>
        <v>40642</v>
      </c>
      <c r="C226" s="1641">
        <f>'[2]Mid Yr Annual'!X17</f>
        <v>35957</v>
      </c>
      <c r="D226" s="1661">
        <f>'[2]Mid Yr Annual'!Y17</f>
        <v>4685</v>
      </c>
      <c r="E226" s="1603"/>
      <c r="F226" s="1632"/>
      <c r="G226" s="1632"/>
      <c r="H226" s="1632"/>
      <c r="I226" s="1632"/>
    </row>
    <row r="227" spans="1:9" ht="15">
      <c r="A227" s="1636">
        <v>1971</v>
      </c>
      <c r="B227" s="1641">
        <f>'[2]Mid Yr Annual'!Z18</f>
        <v>52176</v>
      </c>
      <c r="C227" s="1641">
        <f>'[2]Mid Yr Annual'!X18</f>
        <v>45462</v>
      </c>
      <c r="D227" s="1661">
        <f>'[2]Mid Yr Annual'!Y18</f>
        <v>6714</v>
      </c>
      <c r="E227" s="1603"/>
      <c r="F227" s="1632"/>
      <c r="G227" s="1632"/>
      <c r="H227" s="1632"/>
      <c r="I227" s="1632"/>
    </row>
    <row r="228" spans="1:9" ht="15">
      <c r="A228" s="1636">
        <v>1972</v>
      </c>
      <c r="B228" s="1641">
        <f>'[2]Mid Yr Annual'!Z19</f>
        <v>67101</v>
      </c>
      <c r="C228" s="1641">
        <f>'[2]Mid Yr Annual'!X19</f>
        <v>57480</v>
      </c>
      <c r="D228" s="1661">
        <f>'[2]Mid Yr Annual'!Y19</f>
        <v>9621</v>
      </c>
      <c r="E228" s="1603"/>
      <c r="F228" s="1632"/>
      <c r="G228" s="1632"/>
      <c r="H228" s="1632"/>
      <c r="I228" s="1632"/>
    </row>
    <row r="229" spans="1:9" ht="15">
      <c r="A229" s="1636">
        <v>1973</v>
      </c>
      <c r="B229" s="1641">
        <f>'[2]Mid Yr Annual'!Z20</f>
        <v>86462</v>
      </c>
      <c r="C229" s="1641">
        <f>'[2]Mid Yr Annual'!X20</f>
        <v>72675</v>
      </c>
      <c r="D229" s="1661">
        <f>'[2]Mid Yr Annual'!Y20</f>
        <v>13787</v>
      </c>
      <c r="E229" s="1603"/>
      <c r="F229" s="1632"/>
      <c r="G229" s="1632"/>
      <c r="H229" s="1632"/>
      <c r="I229" s="1632"/>
    </row>
    <row r="230" spans="1:9" ht="15">
      <c r="A230" s="1636">
        <v>1974</v>
      </c>
      <c r="B230" s="1641">
        <f>'[2]Mid Yr Annual'!Z21</f>
        <v>111644</v>
      </c>
      <c r="C230" s="1641">
        <f>'[2]Mid Yr Annual'!X21</f>
        <v>91887</v>
      </c>
      <c r="D230" s="1661">
        <f>'[2]Mid Yr Annual'!Y21</f>
        <v>19757</v>
      </c>
      <c r="E230" s="1603"/>
      <c r="F230" s="1632"/>
      <c r="G230" s="1632"/>
      <c r="H230" s="1632"/>
      <c r="I230" s="1632"/>
    </row>
    <row r="231" spans="1:9" ht="15">
      <c r="A231" s="1636">
        <v>1975</v>
      </c>
      <c r="B231" s="1641">
        <f>'[2]Mid Yr Annual'!Z22</f>
        <v>144485</v>
      </c>
      <c r="C231" s="1641">
        <f>'[2]Mid Yr Annual'!X22</f>
        <v>116176</v>
      </c>
      <c r="D231" s="1661">
        <f>'[2]Mid Yr Annual'!Y22</f>
        <v>28309</v>
      </c>
      <c r="E231" s="1603"/>
      <c r="F231" s="1632"/>
      <c r="G231" s="1632"/>
      <c r="H231" s="1632"/>
      <c r="I231" s="1632"/>
    </row>
    <row r="232" spans="1:9" ht="15">
      <c r="A232" s="1636">
        <v>1976</v>
      </c>
      <c r="B232" s="1641">
        <f>'[2]Mid Yr Annual'!Z23</f>
        <v>170786</v>
      </c>
      <c r="C232" s="1641">
        <f>'[2]Mid Yr Annual'!X23</f>
        <v>136742</v>
      </c>
      <c r="D232" s="1661">
        <f>'[2]Mid Yr Annual'!Y23</f>
        <v>34044</v>
      </c>
      <c r="E232" s="1603"/>
      <c r="F232" s="1632"/>
      <c r="G232" s="1632"/>
      <c r="H232" s="1632"/>
      <c r="I232" s="1632"/>
    </row>
    <row r="233" spans="1:9" ht="15">
      <c r="A233" s="1636">
        <v>1977</v>
      </c>
      <c r="B233" s="1641">
        <f>'[2]Mid Yr Annual'!Z24</f>
        <v>201890</v>
      </c>
      <c r="C233" s="1641">
        <f>'[2]Mid Yr Annual'!X24</f>
        <v>160949</v>
      </c>
      <c r="D233" s="1661">
        <f>'[2]Mid Yr Annual'!Y24</f>
        <v>40941</v>
      </c>
      <c r="E233" s="1603"/>
      <c r="F233" s="1632"/>
      <c r="G233" s="1632"/>
      <c r="H233" s="1632"/>
      <c r="I233" s="1632"/>
    </row>
    <row r="234" spans="1:9" ht="15">
      <c r="A234" s="1636">
        <v>1978</v>
      </c>
      <c r="B234" s="1641">
        <f>'[2]Mid Yr Annual'!Z25</f>
        <v>238677</v>
      </c>
      <c r="C234" s="1641">
        <f>'[2]Mid Yr Annual'!X25</f>
        <v>189441</v>
      </c>
      <c r="D234" s="1661">
        <f>'[2]Mid Yr Annual'!Y25</f>
        <v>49236</v>
      </c>
      <c r="E234" s="1603"/>
      <c r="F234" s="1632"/>
      <c r="G234" s="1632"/>
      <c r="H234" s="1632"/>
      <c r="I234" s="1632"/>
    </row>
    <row r="235" spans="1:9" ht="15">
      <c r="A235" s="1636">
        <v>1979</v>
      </c>
      <c r="B235" s="1641">
        <f>'[2]Mid Yr Annual'!Z26</f>
        <v>282187</v>
      </c>
      <c r="C235" s="1641">
        <f>'[2]Mid Yr Annual'!X26</f>
        <v>222976</v>
      </c>
      <c r="D235" s="1661">
        <f>'[2]Mid Yr Annual'!Y26</f>
        <v>59211</v>
      </c>
      <c r="E235" s="1603"/>
      <c r="F235" s="1632"/>
      <c r="G235" s="1632"/>
      <c r="H235" s="1632"/>
      <c r="I235" s="1632"/>
    </row>
    <row r="236" spans="1:9" ht="15">
      <c r="A236" s="1636">
        <v>1980</v>
      </c>
      <c r="B236" s="1641">
        <f>'[2]Mid Yr Annual'!Z27</f>
        <v>333656</v>
      </c>
      <c r="C236" s="1641">
        <f>'[2]Mid Yr Annual'!X27</f>
        <v>262447</v>
      </c>
      <c r="D236" s="1661">
        <f>'[2]Mid Yr Annual'!Y27</f>
        <v>71209</v>
      </c>
      <c r="E236" s="1603"/>
      <c r="F236" s="1632"/>
      <c r="G236" s="1632"/>
      <c r="H236" s="1632"/>
      <c r="I236" s="1632"/>
    </row>
    <row r="237" spans="1:9" ht="15">
      <c r="A237" s="1636">
        <v>1981</v>
      </c>
      <c r="B237" s="1641">
        <f>'[2]Mid Yr Annual'!Z28</f>
        <v>349393</v>
      </c>
      <c r="C237" s="1641">
        <f>'[2]Mid Yr Annual'!X28</f>
        <v>271003</v>
      </c>
      <c r="D237" s="1661">
        <f>'[2]Mid Yr Annual'!Y28</f>
        <v>78390</v>
      </c>
      <c r="E237" s="1603"/>
      <c r="F237" s="1632"/>
      <c r="G237" s="1632"/>
      <c r="H237" s="1632"/>
      <c r="I237" s="1632"/>
    </row>
    <row r="238" spans="1:9" ht="15">
      <c r="A238" s="1636">
        <v>1982</v>
      </c>
      <c r="B238" s="1641">
        <f>'[2]Mid Yr Annual'!Z29</f>
        <v>366133</v>
      </c>
      <c r="C238" s="1641">
        <f>'[2]Mid Yr Annual'!X29</f>
        <v>279838</v>
      </c>
      <c r="D238" s="1661">
        <f>'[2]Mid Yr Annual'!Y29</f>
        <v>86295</v>
      </c>
      <c r="E238" s="1603"/>
      <c r="F238" s="1632"/>
      <c r="G238" s="1632"/>
      <c r="H238" s="1632"/>
      <c r="I238" s="1632"/>
    </row>
    <row r="239" spans="1:9" ht="15">
      <c r="A239" s="1636">
        <v>1983</v>
      </c>
      <c r="B239" s="1641">
        <f>'[2]Mid Yr Annual'!Z30</f>
        <v>383958</v>
      </c>
      <c r="C239" s="1641">
        <f>'[2]Mid Yr Annual'!X30</f>
        <v>288961</v>
      </c>
      <c r="D239" s="1661">
        <f>'[2]Mid Yr Annual'!Y30</f>
        <v>94997</v>
      </c>
      <c r="E239" s="1603"/>
      <c r="F239" s="1632"/>
      <c r="G239" s="1632"/>
      <c r="H239" s="1632"/>
      <c r="I239" s="1632"/>
    </row>
    <row r="240" spans="1:9" ht="15">
      <c r="A240" s="1636">
        <v>1984</v>
      </c>
      <c r="B240" s="1641">
        <f>'[2]Mid Yr Annual'!Z31</f>
        <v>402959</v>
      </c>
      <c r="C240" s="1641">
        <f>'[2]Mid Yr Annual'!X31</f>
        <v>298382</v>
      </c>
      <c r="D240" s="1661">
        <f>'[2]Mid Yr Annual'!Y31</f>
        <v>104577</v>
      </c>
      <c r="E240" s="1603"/>
      <c r="F240" s="1632"/>
      <c r="G240" s="1632"/>
      <c r="H240" s="1632"/>
      <c r="I240" s="1632"/>
    </row>
    <row r="241" spans="1:9" ht="15">
      <c r="A241" s="1636">
        <v>1985</v>
      </c>
      <c r="B241" s="1641">
        <f>'[2]Mid Yr Annual'!Z32</f>
        <v>423235</v>
      </c>
      <c r="C241" s="1641">
        <f>'[2]Mid Yr Annual'!X32</f>
        <v>308111</v>
      </c>
      <c r="D241" s="1661">
        <f>'[2]Mid Yr Annual'!Y32</f>
        <v>115124</v>
      </c>
      <c r="E241" s="1603"/>
      <c r="F241" s="1632"/>
      <c r="G241" s="1632"/>
      <c r="H241" s="1632"/>
      <c r="I241" s="1632"/>
    </row>
    <row r="242" spans="1:9" ht="15">
      <c r="A242" s="1636">
        <v>1986</v>
      </c>
      <c r="B242" s="1641">
        <f>'[2]Mid Yr Annual'!Z33</f>
        <v>445204</v>
      </c>
      <c r="C242" s="1641">
        <f>'[2]Mid Yr Annual'!X33</f>
        <v>324884</v>
      </c>
      <c r="D242" s="1661">
        <f>'[2]Mid Yr Annual'!Y33</f>
        <v>120320</v>
      </c>
      <c r="E242" s="1603"/>
      <c r="F242" s="1632"/>
      <c r="G242" s="1632"/>
      <c r="H242" s="1632"/>
      <c r="I242" s="1632"/>
    </row>
    <row r="243" spans="1:9" ht="15">
      <c r="A243" s="1636">
        <v>1987</v>
      </c>
      <c r="B243" s="1641">
        <f>'[2]Mid Yr Annual'!Z34</f>
        <v>468321</v>
      </c>
      <c r="C243" s="1641">
        <f>'[2]Mid Yr Annual'!X34</f>
        <v>342570</v>
      </c>
      <c r="D243" s="1661">
        <f>'[2]Mid Yr Annual'!Y34</f>
        <v>125751</v>
      </c>
      <c r="E243" s="1603"/>
      <c r="F243" s="1632"/>
      <c r="G243" s="1632"/>
      <c r="H243" s="1632"/>
      <c r="I243" s="1632"/>
    </row>
    <row r="244" spans="1:9" ht="15">
      <c r="A244" s="1636">
        <v>1988</v>
      </c>
      <c r="B244" s="1641">
        <f>'[2]Mid Yr Annual'!Z35</f>
        <v>492646</v>
      </c>
      <c r="C244" s="1641">
        <f>'[2]Mid Yr Annual'!X35</f>
        <v>361219</v>
      </c>
      <c r="D244" s="1661">
        <f>'[2]Mid Yr Annual'!Y35</f>
        <v>131427</v>
      </c>
      <c r="E244" s="1603"/>
      <c r="F244" s="1632"/>
      <c r="G244" s="1632"/>
      <c r="H244" s="1632"/>
      <c r="I244" s="1632"/>
    </row>
    <row r="245" spans="1:9" ht="15">
      <c r="A245" s="1636">
        <v>1989</v>
      </c>
      <c r="B245" s="1641">
        <f>'[2]Mid Yr Annual'!Z36</f>
        <v>518242</v>
      </c>
      <c r="C245" s="1641">
        <f>'[2]Mid Yr Annual'!X36</f>
        <v>380883</v>
      </c>
      <c r="D245" s="1661">
        <f>'[2]Mid Yr Annual'!Y36</f>
        <v>137359</v>
      </c>
      <c r="E245" s="1603"/>
      <c r="F245" s="1632"/>
      <c r="G245" s="1632"/>
      <c r="H245" s="1632"/>
      <c r="I245" s="1632"/>
    </row>
    <row r="246" spans="1:9" ht="15">
      <c r="A246" s="1636">
        <v>1990</v>
      </c>
      <c r="B246" s="1641">
        <f>'[2]Mid Yr Annual'!Z37</f>
        <v>545177</v>
      </c>
      <c r="C246" s="1641">
        <f>'[2]Mid Yr Annual'!X37</f>
        <v>401618</v>
      </c>
      <c r="D246" s="1661">
        <f>'[2]Mid Yr Annual'!Y37</f>
        <v>143559</v>
      </c>
      <c r="E246" s="1603"/>
      <c r="F246" s="1632"/>
      <c r="G246" s="1632"/>
      <c r="H246" s="1632"/>
      <c r="I246" s="1632"/>
    </row>
    <row r="247" spans="1:9" ht="15">
      <c r="A247" s="1636">
        <v>1991</v>
      </c>
      <c r="B247" s="1641">
        <f>'[2]Mid Yr Annual'!Z38</f>
        <v>573521</v>
      </c>
      <c r="C247" s="1641">
        <f>'[2]Mid Yr Annual'!X38</f>
        <v>423482</v>
      </c>
      <c r="D247" s="1661">
        <f>'[2]Mid Yr Annual'!Y38</f>
        <v>150039</v>
      </c>
      <c r="E247" s="1603"/>
      <c r="F247" s="1632"/>
      <c r="G247" s="1632"/>
      <c r="H247" s="1632"/>
      <c r="I247" s="1632"/>
    </row>
    <row r="248" spans="1:9" ht="15">
      <c r="A248" s="1636">
        <v>1992</v>
      </c>
      <c r="B248" s="1641">
        <f>'[2]Mid Yr Annual'!Z39</f>
        <v>603347</v>
      </c>
      <c r="C248" s="1641">
        <f>'[2]Mid Yr Annual'!X39</f>
        <v>446536</v>
      </c>
      <c r="D248" s="1661">
        <f>'[2]Mid Yr Annual'!Y39</f>
        <v>156811</v>
      </c>
      <c r="E248" s="1603"/>
      <c r="F248" s="1632"/>
      <c r="G248" s="1632"/>
      <c r="H248" s="1632"/>
      <c r="I248" s="1632"/>
    </row>
    <row r="249" spans="1:9" ht="15">
      <c r="A249" s="1636">
        <v>1993</v>
      </c>
      <c r="B249" s="1641">
        <f>'[2]Mid Yr Annual'!Z40</f>
        <v>634734</v>
      </c>
      <c r="C249" s="1641">
        <f>'[2]Mid Yr Annual'!X40</f>
        <v>470845</v>
      </c>
      <c r="D249" s="1661">
        <f>'[2]Mid Yr Annual'!Y40</f>
        <v>163889</v>
      </c>
      <c r="E249" s="1603"/>
      <c r="F249" s="1632"/>
      <c r="G249" s="1632"/>
      <c r="H249" s="1632"/>
      <c r="I249" s="1632"/>
    </row>
    <row r="250" spans="1:9" ht="15">
      <c r="A250" s="1636">
        <v>1994</v>
      </c>
      <c r="B250" s="1641">
        <f>'[2]Mid Yr Annual'!Z41</f>
        <v>667763</v>
      </c>
      <c r="C250" s="1641">
        <f>'[2]Mid Yr Annual'!X41</f>
        <v>496477</v>
      </c>
      <c r="D250" s="1661">
        <f>'[2]Mid Yr Annual'!Y41</f>
        <v>171286</v>
      </c>
      <c r="E250" s="1603"/>
      <c r="F250" s="1632"/>
      <c r="G250" s="1632"/>
      <c r="H250" s="1632"/>
      <c r="I250" s="1632"/>
    </row>
    <row r="251" spans="1:9" ht="15">
      <c r="A251" s="1636">
        <v>1995</v>
      </c>
      <c r="B251" s="1641">
        <f>'[2]Mid Yr Annual'!Z42</f>
        <v>702523</v>
      </c>
      <c r="C251" s="1641">
        <f>'[2]Mid Yr Annual'!X42</f>
        <v>523507</v>
      </c>
      <c r="D251" s="1661">
        <f>'[2]Mid Yr Annual'!Y42</f>
        <v>179016</v>
      </c>
      <c r="E251" s="1603"/>
      <c r="F251" s="1632"/>
      <c r="G251" s="1632"/>
      <c r="H251" s="1632"/>
      <c r="I251" s="1632"/>
    </row>
    <row r="252" spans="1:9" ht="15">
      <c r="A252" s="1636">
        <v>1996</v>
      </c>
      <c r="B252" s="1641">
        <f>'[2]Mid Yr Annual'!Z43</f>
        <v>727213</v>
      </c>
      <c r="C252" s="1641">
        <f>'[2]Mid Yr Annual'!X43</f>
        <v>540556</v>
      </c>
      <c r="D252" s="1661">
        <f>'[2]Mid Yr Annual'!Y43</f>
        <v>186657</v>
      </c>
      <c r="E252" s="1603"/>
      <c r="F252" s="1632"/>
      <c r="G252" s="1632"/>
      <c r="H252" s="1632"/>
      <c r="I252" s="1632"/>
    </row>
    <row r="253" spans="1:9" ht="15">
      <c r="A253" s="1636">
        <v>1997</v>
      </c>
      <c r="B253" s="1641">
        <f>'[2]Mid Yr Annual'!Z44</f>
        <v>752785</v>
      </c>
      <c r="C253" s="1641">
        <f>'[2]Mid Yr Annual'!X44</f>
        <v>558161</v>
      </c>
      <c r="D253" s="1661">
        <f>'[2]Mid Yr Annual'!Y44</f>
        <v>194624</v>
      </c>
      <c r="E253" s="1603"/>
      <c r="F253" s="1632"/>
      <c r="G253" s="1632"/>
      <c r="H253" s="1632"/>
      <c r="I253" s="1632"/>
    </row>
    <row r="254" spans="1:9" ht="15">
      <c r="A254" s="1636">
        <v>1998</v>
      </c>
      <c r="B254" s="1641">
        <f>'[2]Mid Yr Annual'!Z45</f>
        <v>779270</v>
      </c>
      <c r="C254" s="1641">
        <f>'[2]Mid Yr Annual'!X45</f>
        <v>576339</v>
      </c>
      <c r="D254" s="1661">
        <f>'[2]Mid Yr Annual'!Y45</f>
        <v>202931</v>
      </c>
      <c r="E254" s="1603"/>
      <c r="F254" s="1632"/>
      <c r="G254" s="1632"/>
      <c r="H254" s="1632"/>
      <c r="I254" s="1632"/>
    </row>
    <row r="255" spans="1:9" ht="15">
      <c r="A255" s="1636">
        <v>1999</v>
      </c>
      <c r="B255" s="1641">
        <f>'[2]Mid Yr Annual'!Z46</f>
        <v>806702</v>
      </c>
      <c r="C255" s="1641">
        <f>'[2]Mid Yr Annual'!X46</f>
        <v>595109</v>
      </c>
      <c r="D255" s="1661">
        <f>'[2]Mid Yr Annual'!Y46</f>
        <v>211593</v>
      </c>
      <c r="E255" s="1603"/>
      <c r="F255" s="1632"/>
      <c r="G255" s="1632"/>
      <c r="H255" s="1632"/>
      <c r="I255" s="1632"/>
    </row>
    <row r="256" spans="1:9" ht="15">
      <c r="A256" s="1636">
        <v>2000</v>
      </c>
      <c r="B256" s="1641">
        <f>'[2]Mid Yr Annual'!Z47</f>
        <v>835114</v>
      </c>
      <c r="C256" s="1641">
        <f>'[2]Mid Yr Annual'!X47</f>
        <v>614490</v>
      </c>
      <c r="D256" s="1661">
        <f>'[2]Mid Yr Annual'!Y47</f>
        <v>220624</v>
      </c>
      <c r="E256" s="1603"/>
      <c r="F256" s="1632"/>
      <c r="G256" s="1632"/>
      <c r="H256" s="1632"/>
      <c r="I256" s="1632"/>
    </row>
    <row r="257" spans="1:9" ht="15">
      <c r="A257" s="1636">
        <v>2001</v>
      </c>
      <c r="B257" s="1641">
        <f>'[2]Mid Yr Annual'!Z48</f>
        <v>864542</v>
      </c>
      <c r="C257" s="1641">
        <f>'[2]Mid Yr Annual'!X48</f>
        <v>634502</v>
      </c>
      <c r="D257" s="1661">
        <f>'[2]Mid Yr Annual'!Y48</f>
        <v>230040</v>
      </c>
      <c r="E257" s="1603"/>
      <c r="F257" s="1632"/>
      <c r="G257" s="1632"/>
      <c r="H257" s="1632"/>
      <c r="I257" s="1632"/>
    </row>
    <row r="258" spans="1:9" ht="15">
      <c r="A258" s="1636">
        <v>2002</v>
      </c>
      <c r="B258" s="1641">
        <f>'[2]Mid Yr Annual'!Z49</f>
        <v>902893</v>
      </c>
      <c r="C258" s="1641">
        <f>'[2]Mid Yr Annual'!X49</f>
        <v>658813</v>
      </c>
      <c r="D258" s="1661">
        <f>'[2]Mid Yr Annual'!Y49</f>
        <v>244080</v>
      </c>
      <c r="E258" s="1603"/>
      <c r="F258" s="1632"/>
      <c r="G258" s="1632"/>
      <c r="H258" s="1632"/>
      <c r="I258" s="1632"/>
    </row>
    <row r="259" spans="1:9" ht="15">
      <c r="A259" s="1636">
        <v>2003</v>
      </c>
      <c r="B259" s="1642">
        <f>'[2]Mid Yr Annual'!Z50</f>
        <v>943032</v>
      </c>
      <c r="C259" s="1642">
        <f>'[2]Mid Yr Annual'!X50</f>
        <v>684055</v>
      </c>
      <c r="D259" s="1643">
        <f>'[2]Mid Yr Annual'!Y50</f>
        <v>258977</v>
      </c>
      <c r="E259" s="1603"/>
      <c r="F259" s="1632"/>
      <c r="G259" s="1632"/>
      <c r="H259" s="1632"/>
      <c r="I259" s="1632"/>
    </row>
    <row r="260" spans="1:9" ht="15">
      <c r="A260" s="1636">
        <v>2004</v>
      </c>
      <c r="B260" s="1642">
        <f>'[2]Mid Yr Annual'!Z51</f>
        <v>985047</v>
      </c>
      <c r="C260" s="1642">
        <f>'[2]Mid Yr Annual'!X51</f>
        <v>710264</v>
      </c>
      <c r="D260" s="1643">
        <f>'[2]Mid Yr Annual'!Y51</f>
        <v>274783</v>
      </c>
      <c r="E260" s="1603"/>
      <c r="F260" s="1632"/>
      <c r="G260" s="1632"/>
      <c r="H260" s="1632"/>
      <c r="I260" s="1632"/>
    </row>
    <row r="261" spans="1:9" ht="15">
      <c r="A261" s="1645">
        <v>2005</v>
      </c>
      <c r="B261" s="1642">
        <v>1029819</v>
      </c>
      <c r="C261" s="1642">
        <v>738003</v>
      </c>
      <c r="D261" s="1643">
        <v>291816</v>
      </c>
      <c r="E261" s="1603"/>
      <c r="F261" s="1632"/>
      <c r="G261" s="1632"/>
      <c r="H261" s="1632"/>
      <c r="I261" s="1632"/>
    </row>
    <row r="262" spans="1:9" ht="15">
      <c r="A262" s="1636">
        <v>2006</v>
      </c>
      <c r="B262" s="1644">
        <v>1101300.9564801848</v>
      </c>
      <c r="C262" s="1642">
        <v>793371</v>
      </c>
      <c r="D262" s="1643">
        <v>307930</v>
      </c>
      <c r="E262" s="1603"/>
      <c r="F262" s="1632"/>
      <c r="G262" s="1632"/>
      <c r="H262" s="1632"/>
      <c r="I262" s="1632"/>
    </row>
    <row r="263" spans="1:9" ht="15">
      <c r="A263" s="1636">
        <v>2007</v>
      </c>
      <c r="B263" s="1644">
        <v>1196635.4125691708</v>
      </c>
      <c r="C263" s="1642">
        <v>873504</v>
      </c>
      <c r="D263" s="1643">
        <v>323131</v>
      </c>
      <c r="E263" s="1603"/>
      <c r="F263" s="1632"/>
      <c r="G263" s="1632"/>
      <c r="H263" s="1632"/>
      <c r="I263" s="1632"/>
    </row>
    <row r="264" spans="1:9" ht="15">
      <c r="A264" s="1636">
        <v>2008</v>
      </c>
      <c r="B264" s="1644">
        <v>1300059.4062711457</v>
      </c>
      <c r="C264" s="1642">
        <v>961173</v>
      </c>
      <c r="D264" s="1643">
        <v>338886</v>
      </c>
      <c r="E264" s="1603"/>
      <c r="F264" s="1632"/>
      <c r="G264" s="1632"/>
      <c r="H264" s="1632"/>
      <c r="I264" s="1632"/>
    </row>
    <row r="265" spans="1:9" ht="15">
      <c r="A265" s="1636">
        <v>2009</v>
      </c>
      <c r="B265" s="1644">
        <v>1412232.4492773679</v>
      </c>
      <c r="C265" s="1642">
        <v>1057029</v>
      </c>
      <c r="D265" s="1643">
        <v>355203</v>
      </c>
      <c r="E265" s="1603"/>
      <c r="F265" s="1632"/>
      <c r="G265" s="1632"/>
      <c r="H265" s="1632"/>
      <c r="I265" s="1632"/>
    </row>
    <row r="266" spans="1:9" ht="15">
      <c r="A266" s="1636">
        <v>2010</v>
      </c>
      <c r="B266" s="1666">
        <v>1533871.3008949999</v>
      </c>
      <c r="C266" s="1667">
        <v>1161779.063727</v>
      </c>
      <c r="D266" s="1668">
        <v>372092.23716800002</v>
      </c>
      <c r="E266" s="1603"/>
      <c r="F266" s="1632"/>
      <c r="G266" s="1632"/>
      <c r="H266" s="1632"/>
      <c r="I266" s="1632"/>
    </row>
    <row r="267" spans="1:9" ht="15">
      <c r="A267" s="1669"/>
      <c r="B267" s="1647" t="s">
        <v>1031</v>
      </c>
      <c r="C267" s="1647"/>
      <c r="D267" s="1647"/>
      <c r="E267" s="1603"/>
      <c r="F267" s="1632"/>
      <c r="G267" s="1632"/>
      <c r="H267" s="1632"/>
      <c r="I267" s="1632"/>
    </row>
    <row r="268" spans="1:9" ht="15">
      <c r="A268" s="1636"/>
      <c r="B268" s="1670">
        <v>17244</v>
      </c>
      <c r="C268" s="1670">
        <v>1774</v>
      </c>
      <c r="D268" s="1670">
        <v>177934</v>
      </c>
      <c r="E268" s="1603"/>
      <c r="F268" s="1632"/>
      <c r="G268" s="1632"/>
      <c r="H268" s="1632"/>
      <c r="I268" s="1632"/>
    </row>
    <row r="269" spans="1:9">
      <c r="A269" s="463" t="s">
        <v>395</v>
      </c>
      <c r="D269" s="1603"/>
      <c r="F269" s="1632"/>
      <c r="G269" s="1632"/>
      <c r="H269" s="1632"/>
      <c r="I269" s="1632"/>
    </row>
    <row r="270" spans="1:9">
      <c r="A270" s="1602" t="s">
        <v>1032</v>
      </c>
      <c r="D270" s="1603"/>
      <c r="F270" s="1632"/>
      <c r="G270" s="1632"/>
      <c r="H270" s="1632"/>
      <c r="I270" s="1632"/>
    </row>
    <row r="271" spans="1:9">
      <c r="A271" s="1651"/>
      <c r="F271" s="1632"/>
      <c r="G271" s="1632"/>
      <c r="H271" s="1632"/>
      <c r="I271" s="1632"/>
    </row>
    <row r="272" spans="1:9">
      <c r="A272" s="1603"/>
      <c r="F272" s="1632"/>
      <c r="G272" s="1632"/>
      <c r="H272" s="1632"/>
      <c r="I272" s="1632"/>
    </row>
    <row r="273" spans="1:9" s="1630" customFormat="1" ht="15">
      <c r="A273" s="1629" t="s">
        <v>1037</v>
      </c>
      <c r="B273" s="1585"/>
      <c r="C273" s="1585"/>
      <c r="E273" s="1585"/>
      <c r="F273" s="1631"/>
      <c r="G273" s="1631"/>
      <c r="H273" s="1631"/>
      <c r="I273" s="1631"/>
    </row>
    <row r="274" spans="1:9">
      <c r="A274" s="1652" t="s">
        <v>1029</v>
      </c>
      <c r="D274" s="1603"/>
      <c r="F274" s="1632"/>
      <c r="G274" s="1632"/>
      <c r="H274" s="1632"/>
      <c r="I274" s="1632"/>
    </row>
    <row r="275" spans="1:9" ht="15">
      <c r="A275" s="1633" t="s">
        <v>69</v>
      </c>
      <c r="B275" s="1635" t="s">
        <v>67</v>
      </c>
      <c r="C275" s="1635" t="s">
        <v>873</v>
      </c>
      <c r="D275" s="1635" t="s">
        <v>874</v>
      </c>
      <c r="F275" s="1632"/>
      <c r="G275" s="1632"/>
      <c r="H275" s="1632"/>
      <c r="I275" s="1632"/>
    </row>
    <row r="276" spans="1:9" ht="15">
      <c r="A276" s="1636">
        <v>1968</v>
      </c>
      <c r="B276" s="1641">
        <f>'[2]Mid Yr Annual'!K15</f>
        <v>34760</v>
      </c>
      <c r="C276" s="1641">
        <f>'[2]Mid Yr Annual'!I15</f>
        <v>26301</v>
      </c>
      <c r="D276" s="1661">
        <f>'[2]Mid Yr Annual'!J15</f>
        <v>8459</v>
      </c>
      <c r="F276" s="1632"/>
      <c r="G276" s="1632"/>
      <c r="H276" s="1632"/>
      <c r="I276" s="1632"/>
    </row>
    <row r="277" spans="1:9" ht="15">
      <c r="A277" s="1636">
        <v>1969</v>
      </c>
      <c r="B277" s="1641">
        <f>'[2]Mid Yr Annual'!K16</f>
        <v>43677</v>
      </c>
      <c r="C277" s="1641">
        <f>'[2]Mid Yr Annual'!I16</f>
        <v>33264</v>
      </c>
      <c r="D277" s="1661">
        <f>'[2]Mid Yr Annual'!J16</f>
        <v>10413</v>
      </c>
      <c r="F277" s="1632"/>
      <c r="G277" s="1632"/>
      <c r="H277" s="1632"/>
      <c r="I277" s="1632"/>
    </row>
    <row r="278" spans="1:9" ht="15">
      <c r="A278" s="1636">
        <v>1970</v>
      </c>
      <c r="B278" s="1641">
        <f>'[2]Mid Yr Annual'!K17</f>
        <v>54385</v>
      </c>
      <c r="C278" s="1641">
        <f>'[2]Mid Yr Annual'!I17</f>
        <v>41487</v>
      </c>
      <c r="D278" s="1661">
        <f>'[2]Mid Yr Annual'!J17</f>
        <v>12898</v>
      </c>
      <c r="F278" s="1632"/>
      <c r="G278" s="1632"/>
      <c r="H278" s="1632"/>
      <c r="I278" s="1632"/>
    </row>
    <row r="279" spans="1:9" ht="15">
      <c r="A279" s="1636">
        <v>1971</v>
      </c>
      <c r="B279" s="1641">
        <f>'[2]Mid Yr Annual'!K18</f>
        <v>67633</v>
      </c>
      <c r="C279" s="1641">
        <f>'[2]Mid Yr Annual'!I18</f>
        <v>51515</v>
      </c>
      <c r="D279" s="1661">
        <f>'[2]Mid Yr Annual'!J18</f>
        <v>16118</v>
      </c>
      <c r="F279" s="1632"/>
      <c r="G279" s="1632"/>
      <c r="H279" s="1632"/>
      <c r="I279" s="1632"/>
    </row>
    <row r="280" spans="1:9" ht="15">
      <c r="A280" s="1636">
        <v>1972</v>
      </c>
      <c r="B280" s="1641">
        <f>'[2]Mid Yr Annual'!K19</f>
        <v>84232</v>
      </c>
      <c r="C280" s="1641">
        <f>'[2]Mid Yr Annual'!I19</f>
        <v>63887</v>
      </c>
      <c r="D280" s="1661">
        <f>'[2]Mid Yr Annual'!J19</f>
        <v>20345</v>
      </c>
      <c r="F280" s="1632"/>
      <c r="G280" s="1632"/>
      <c r="H280" s="1632"/>
      <c r="I280" s="1632"/>
    </row>
    <row r="281" spans="1:9" ht="15">
      <c r="A281" s="1636">
        <v>1973</v>
      </c>
      <c r="B281" s="1641">
        <f>'[2]Mid Yr Annual'!K20</f>
        <v>105199</v>
      </c>
      <c r="C281" s="1641">
        <f>'[2]Mid Yr Annual'!I20</f>
        <v>79238</v>
      </c>
      <c r="D281" s="1661">
        <f>'[2]Mid Yr Annual'!J20</f>
        <v>25961</v>
      </c>
      <c r="F281" s="1632"/>
      <c r="G281" s="1632"/>
      <c r="H281" s="1632"/>
      <c r="I281" s="1632"/>
    </row>
    <row r="282" spans="1:9" ht="15">
      <c r="A282" s="1636">
        <v>1974</v>
      </c>
      <c r="B282" s="1641">
        <f>'[2]Mid Yr Annual'!K21</f>
        <v>131839</v>
      </c>
      <c r="C282" s="1641">
        <f>'[2]Mid Yr Annual'!I21</f>
        <v>98341</v>
      </c>
      <c r="D282" s="1661">
        <f>'[2]Mid Yr Annual'!J21</f>
        <v>33498</v>
      </c>
      <c r="F282" s="1632"/>
      <c r="G282" s="1632"/>
      <c r="H282" s="1632"/>
      <c r="I282" s="1632"/>
    </row>
    <row r="283" spans="1:9" ht="15">
      <c r="A283" s="1636">
        <v>1975</v>
      </c>
      <c r="B283" s="1641">
        <f>'[2]Mid Yr Annual'!K22</f>
        <v>165871</v>
      </c>
      <c r="C283" s="1641">
        <f>'[2]Mid Yr Annual'!I22</f>
        <v>122163</v>
      </c>
      <c r="D283" s="1661">
        <f>'[2]Mid Yr Annual'!J22</f>
        <v>43708</v>
      </c>
      <c r="F283" s="1632"/>
      <c r="G283" s="1632"/>
      <c r="H283" s="1632"/>
      <c r="I283" s="1632"/>
    </row>
    <row r="284" spans="1:9" ht="15">
      <c r="A284" s="1636">
        <v>1976</v>
      </c>
      <c r="B284" s="1641">
        <f>'[2]Mid Yr Annual'!K23</f>
        <v>187039</v>
      </c>
      <c r="C284" s="1641">
        <f>'[2]Mid Yr Annual'!I23</f>
        <v>136426</v>
      </c>
      <c r="D284" s="1661">
        <f>'[2]Mid Yr Annual'!J23</f>
        <v>50613</v>
      </c>
      <c r="F284" s="1632"/>
      <c r="G284" s="1632"/>
      <c r="H284" s="1632"/>
      <c r="I284" s="1632"/>
    </row>
    <row r="285" spans="1:9" ht="15">
      <c r="A285" s="1636">
        <v>1977</v>
      </c>
      <c r="B285" s="1641">
        <f>'[2]Mid Yr Annual'!K24</f>
        <v>213079</v>
      </c>
      <c r="C285" s="1641">
        <f>'[2]Mid Yr Annual'!I24</f>
        <v>154273</v>
      </c>
      <c r="D285" s="1661">
        <f>'[2]Mid Yr Annual'!J24</f>
        <v>58806</v>
      </c>
      <c r="F285" s="1632"/>
      <c r="G285" s="1632"/>
      <c r="H285" s="1632"/>
      <c r="I285" s="1632"/>
    </row>
    <row r="286" spans="1:9" ht="15">
      <c r="A286" s="1636">
        <v>1978</v>
      </c>
      <c r="B286" s="1641">
        <f>'[2]Mid Yr Annual'!K25</f>
        <v>244350</v>
      </c>
      <c r="C286" s="1641">
        <f>'[2]Mid Yr Annual'!I25</f>
        <v>175848</v>
      </c>
      <c r="D286" s="1661">
        <f>'[2]Mid Yr Annual'!J25</f>
        <v>68502</v>
      </c>
      <c r="F286" s="1632"/>
      <c r="G286" s="1632"/>
      <c r="H286" s="1632"/>
      <c r="I286" s="1632"/>
    </row>
    <row r="287" spans="1:9" ht="15">
      <c r="A287" s="1636">
        <v>1979</v>
      </c>
      <c r="B287" s="1641">
        <f>'[2]Mid Yr Annual'!K26</f>
        <v>281500</v>
      </c>
      <c r="C287" s="1641">
        <f>'[2]Mid Yr Annual'!I26</f>
        <v>201530</v>
      </c>
      <c r="D287" s="1661">
        <f>'[2]Mid Yr Annual'!J26</f>
        <v>79970</v>
      </c>
      <c r="F287" s="1632"/>
      <c r="G287" s="1632"/>
      <c r="H287" s="1632"/>
      <c r="I287" s="1632"/>
    </row>
    <row r="288" spans="1:9" ht="15">
      <c r="A288" s="1636">
        <v>1980</v>
      </c>
      <c r="B288" s="1641">
        <f>'[2]Mid Yr Annual'!K27</f>
        <v>325409</v>
      </c>
      <c r="C288" s="1641">
        <f>'[2]Mid Yr Annual'!I27</f>
        <v>231870</v>
      </c>
      <c r="D288" s="1661">
        <f>'[2]Mid Yr Annual'!J27</f>
        <v>93539</v>
      </c>
      <c r="F288" s="1632"/>
      <c r="G288" s="1632"/>
      <c r="H288" s="1632"/>
      <c r="I288" s="1632"/>
    </row>
    <row r="289" spans="1:9" ht="15">
      <c r="A289" s="1636">
        <v>1981</v>
      </c>
      <c r="B289" s="1641">
        <f>'[2]Mid Yr Annual'!K28</f>
        <v>339471</v>
      </c>
      <c r="C289" s="1641">
        <f>'[2]Mid Yr Annual'!I28</f>
        <v>239630</v>
      </c>
      <c r="D289" s="1661">
        <f>'[2]Mid Yr Annual'!J28</f>
        <v>99841</v>
      </c>
      <c r="F289" s="1632"/>
      <c r="G289" s="1632"/>
      <c r="H289" s="1632"/>
      <c r="I289" s="1632"/>
    </row>
    <row r="290" spans="1:9" ht="15">
      <c r="A290" s="1636">
        <v>1982</v>
      </c>
      <c r="B290" s="1641">
        <f>'[2]Mid Yr Annual'!K29</f>
        <v>354911</v>
      </c>
      <c r="C290" s="1641">
        <f>'[2]Mid Yr Annual'!I29</f>
        <v>247832</v>
      </c>
      <c r="D290" s="1661">
        <f>'[2]Mid Yr Annual'!J29</f>
        <v>107079</v>
      </c>
      <c r="F290" s="1632"/>
      <c r="G290" s="1632"/>
      <c r="H290" s="1632"/>
      <c r="I290" s="1632"/>
    </row>
    <row r="291" spans="1:9" ht="15">
      <c r="A291" s="1636">
        <v>1983</v>
      </c>
      <c r="B291" s="1641">
        <f>'[2]Mid Yr Annual'!K30</f>
        <v>371729</v>
      </c>
      <c r="C291" s="1641">
        <f>'[2]Mid Yr Annual'!I30</f>
        <v>256464</v>
      </c>
      <c r="D291" s="1661">
        <f>'[2]Mid Yr Annual'!J30</f>
        <v>115265</v>
      </c>
      <c r="F291" s="1632"/>
      <c r="G291" s="1632"/>
      <c r="H291" s="1632"/>
      <c r="I291" s="1632"/>
    </row>
    <row r="292" spans="1:9" ht="15">
      <c r="A292" s="1636">
        <v>1984</v>
      </c>
      <c r="B292" s="1641">
        <f>'[2]Mid Yr Annual'!K31</f>
        <v>389963</v>
      </c>
      <c r="C292" s="1641">
        <f>'[2]Mid Yr Annual'!I31</f>
        <v>265520</v>
      </c>
      <c r="D292" s="1661">
        <f>'[2]Mid Yr Annual'!J31</f>
        <v>124443</v>
      </c>
      <c r="F292" s="1632"/>
      <c r="G292" s="1632"/>
      <c r="H292" s="1632"/>
      <c r="I292" s="1632"/>
    </row>
    <row r="293" spans="1:9" ht="15">
      <c r="A293" s="1636">
        <v>1985</v>
      </c>
      <c r="B293" s="1641">
        <f>'[2]Mid Yr Annual'!K32</f>
        <v>409670</v>
      </c>
      <c r="C293" s="1641">
        <f>'[2]Mid Yr Annual'!I32</f>
        <v>275002</v>
      </c>
      <c r="D293" s="1661">
        <f>'[2]Mid Yr Annual'!J32</f>
        <v>134668</v>
      </c>
      <c r="F293" s="1632"/>
      <c r="G293" s="1632"/>
      <c r="H293" s="1632"/>
      <c r="I293" s="1632"/>
    </row>
    <row r="294" spans="1:9" ht="15">
      <c r="A294" s="1636">
        <v>1986</v>
      </c>
      <c r="B294" s="1641">
        <f>'[2]Mid Yr Annual'!K33</f>
        <v>424387</v>
      </c>
      <c r="C294" s="1641">
        <f>'[2]Mid Yr Annual'!I33</f>
        <v>284121</v>
      </c>
      <c r="D294" s="1661">
        <f>'[2]Mid Yr Annual'!J33</f>
        <v>140266</v>
      </c>
      <c r="F294" s="1632"/>
      <c r="G294" s="1632"/>
      <c r="H294" s="1632"/>
      <c r="I294" s="1632"/>
    </row>
    <row r="295" spans="1:9" ht="15">
      <c r="A295" s="1636">
        <v>1987</v>
      </c>
      <c r="B295" s="1641">
        <f>'[2]Mid Yr Annual'!K34</f>
        <v>440340</v>
      </c>
      <c r="C295" s="1641">
        <f>'[2]Mid Yr Annual'!I34</f>
        <v>294157</v>
      </c>
      <c r="D295" s="1661">
        <f>'[2]Mid Yr Annual'!J34</f>
        <v>146183</v>
      </c>
      <c r="F295" s="1632"/>
      <c r="G295" s="1632"/>
      <c r="H295" s="1632"/>
      <c r="I295" s="1632"/>
    </row>
    <row r="296" spans="1:9" ht="15">
      <c r="A296" s="1636">
        <v>1988</v>
      </c>
      <c r="B296" s="1641">
        <f>'[2]Mid Yr Annual'!K35</f>
        <v>457516</v>
      </c>
      <c r="C296" s="1641">
        <f>'[2]Mid Yr Annual'!I35</f>
        <v>305092</v>
      </c>
      <c r="D296" s="1661">
        <f>'[2]Mid Yr Annual'!J35</f>
        <v>152424</v>
      </c>
      <c r="F296" s="1632"/>
      <c r="G296" s="1632"/>
      <c r="H296" s="1632"/>
      <c r="I296" s="1632"/>
    </row>
    <row r="297" spans="1:9" ht="15">
      <c r="A297" s="1636">
        <v>1989</v>
      </c>
      <c r="B297" s="1641">
        <f>'[2]Mid Yr Annual'!K36</f>
        <v>475916</v>
      </c>
      <c r="C297" s="1641">
        <f>'[2]Mid Yr Annual'!I36</f>
        <v>316915</v>
      </c>
      <c r="D297" s="1661">
        <f>'[2]Mid Yr Annual'!J36</f>
        <v>159001</v>
      </c>
      <c r="F297" s="1632"/>
      <c r="G297" s="1632"/>
      <c r="H297" s="1632"/>
      <c r="I297" s="1632"/>
    </row>
    <row r="298" spans="1:9" ht="15">
      <c r="A298" s="1636">
        <v>1990</v>
      </c>
      <c r="B298" s="1641">
        <f>'[2]Mid Yr Annual'!K37</f>
        <v>495557</v>
      </c>
      <c r="C298" s="1641">
        <f>'[2]Mid Yr Annual'!I37</f>
        <v>329631</v>
      </c>
      <c r="D298" s="1661">
        <f>'[2]Mid Yr Annual'!J37</f>
        <v>165926</v>
      </c>
      <c r="F298" s="1632"/>
      <c r="G298" s="1632"/>
      <c r="H298" s="1632"/>
      <c r="I298" s="1632"/>
    </row>
    <row r="299" spans="1:9" ht="15">
      <c r="A299" s="1636">
        <v>1991</v>
      </c>
      <c r="B299" s="1641">
        <f>'[2]Mid Yr Annual'!K38</f>
        <v>516461</v>
      </c>
      <c r="C299" s="1641">
        <f>'[2]Mid Yr Annual'!I38</f>
        <v>343249</v>
      </c>
      <c r="D299" s="1661">
        <f>'[2]Mid Yr Annual'!J38</f>
        <v>173212</v>
      </c>
      <c r="F299" s="1632"/>
      <c r="G299" s="1632"/>
      <c r="H299" s="1632"/>
      <c r="I299" s="1632"/>
    </row>
    <row r="300" spans="1:9" ht="15">
      <c r="A300" s="1636">
        <v>1992</v>
      </c>
      <c r="B300" s="1641">
        <f>'[2]Mid Yr Annual'!K39</f>
        <v>538659</v>
      </c>
      <c r="C300" s="1641">
        <f>'[2]Mid Yr Annual'!I39</f>
        <v>357788</v>
      </c>
      <c r="D300" s="1661">
        <f>'[2]Mid Yr Annual'!J39</f>
        <v>180871</v>
      </c>
      <c r="F300" s="1632"/>
      <c r="G300" s="1632"/>
      <c r="H300" s="1632"/>
      <c r="I300" s="1632"/>
    </row>
    <row r="301" spans="1:9" ht="15">
      <c r="A301" s="1636">
        <v>1993</v>
      </c>
      <c r="B301" s="1641">
        <f>'[2]Mid Yr Annual'!K40</f>
        <v>562190</v>
      </c>
      <c r="C301" s="1641">
        <f>'[2]Mid Yr Annual'!I40</f>
        <v>373270</v>
      </c>
      <c r="D301" s="1661">
        <f>'[2]Mid Yr Annual'!J40</f>
        <v>188920</v>
      </c>
      <c r="F301" s="1632"/>
      <c r="G301" s="1632"/>
      <c r="H301" s="1632"/>
      <c r="I301" s="1632"/>
    </row>
    <row r="302" spans="1:9" ht="15">
      <c r="A302" s="1636">
        <v>1994</v>
      </c>
      <c r="B302" s="1641">
        <f>'[2]Mid Yr Annual'!K41</f>
        <v>587102</v>
      </c>
      <c r="C302" s="1641">
        <f>'[2]Mid Yr Annual'!I41</f>
        <v>389726</v>
      </c>
      <c r="D302" s="1661">
        <f>'[2]Mid Yr Annual'!J41</f>
        <v>197376</v>
      </c>
      <c r="F302" s="1632"/>
      <c r="G302" s="1632"/>
      <c r="H302" s="1632"/>
      <c r="I302" s="1632"/>
    </row>
    <row r="303" spans="1:9" ht="15">
      <c r="A303" s="1636">
        <v>1995</v>
      </c>
      <c r="B303" s="1641">
        <f>'[2]Mid Yr Annual'!K42</f>
        <v>613445</v>
      </c>
      <c r="C303" s="1641">
        <f>'[2]Mid Yr Annual'!I42</f>
        <v>407192</v>
      </c>
      <c r="D303" s="1661">
        <f>'[2]Mid Yr Annual'!J42</f>
        <v>206253</v>
      </c>
      <c r="F303" s="1632"/>
      <c r="G303" s="1632"/>
      <c r="H303" s="1632"/>
      <c r="I303" s="1632"/>
    </row>
    <row r="304" spans="1:9" ht="15">
      <c r="A304" s="1636">
        <v>1996</v>
      </c>
      <c r="B304" s="1641">
        <f>'[2]Mid Yr Annual'!K43</f>
        <v>638494</v>
      </c>
      <c r="C304" s="1641">
        <f>'[2]Mid Yr Annual'!I43</f>
        <v>422778</v>
      </c>
      <c r="D304" s="1661">
        <f>'[2]Mid Yr Annual'!J43</f>
        <v>215716</v>
      </c>
      <c r="F304" s="1632"/>
      <c r="G304" s="1632"/>
      <c r="H304" s="1632"/>
      <c r="I304" s="1632"/>
    </row>
    <row r="305" spans="1:9" ht="15">
      <c r="A305" s="1636">
        <v>1997</v>
      </c>
      <c r="B305" s="1641">
        <f>'[2]Mid Yr Annual'!K44</f>
        <v>664475</v>
      </c>
      <c r="C305" s="1641">
        <f>'[2]Mid Yr Annual'!I44</f>
        <v>438865</v>
      </c>
      <c r="D305" s="1661">
        <f>'[2]Mid Yr Annual'!J44</f>
        <v>225610</v>
      </c>
      <c r="F305" s="1632"/>
      <c r="G305" s="1632"/>
      <c r="H305" s="1632"/>
      <c r="I305" s="1632"/>
    </row>
    <row r="306" spans="1:9" ht="15">
      <c r="A306" s="1636">
        <v>1998</v>
      </c>
      <c r="B306" s="1641">
        <f>'[2]Mid Yr Annual'!K45</f>
        <v>691424</v>
      </c>
      <c r="C306" s="1641">
        <f>'[2]Mid Yr Annual'!I45</f>
        <v>455473</v>
      </c>
      <c r="D306" s="1661">
        <f>'[2]Mid Yr Annual'!J45</f>
        <v>235951</v>
      </c>
      <c r="F306" s="1632"/>
      <c r="G306" s="1632"/>
      <c r="H306" s="1632"/>
      <c r="I306" s="1632"/>
    </row>
    <row r="307" spans="1:9" ht="15">
      <c r="A307" s="1636">
        <v>1999</v>
      </c>
      <c r="B307" s="1641">
        <f>'[2]Mid Yr Annual'!K46</f>
        <v>719388</v>
      </c>
      <c r="C307" s="1641">
        <f>'[2]Mid Yr Annual'!I46</f>
        <v>472627</v>
      </c>
      <c r="D307" s="1661">
        <f>'[2]Mid Yr Annual'!J46</f>
        <v>246761</v>
      </c>
      <c r="F307" s="1632"/>
      <c r="G307" s="1632"/>
      <c r="H307" s="1632"/>
      <c r="I307" s="1632"/>
    </row>
    <row r="308" spans="1:9" ht="15">
      <c r="A308" s="1636">
        <v>2000</v>
      </c>
      <c r="B308" s="1641">
        <f>'[2]Mid Yr Annual'!K47</f>
        <v>748409</v>
      </c>
      <c r="C308" s="1641">
        <f>'[2]Mid Yr Annual'!I47</f>
        <v>490350</v>
      </c>
      <c r="D308" s="1661">
        <f>'[2]Mid Yr Annual'!J47</f>
        <v>258059</v>
      </c>
      <c r="F308" s="1632"/>
      <c r="G308" s="1632"/>
      <c r="H308" s="1632"/>
      <c r="I308" s="1632"/>
    </row>
    <row r="309" spans="1:9" ht="15">
      <c r="A309" s="1636">
        <v>2001</v>
      </c>
      <c r="B309" s="1641">
        <f>'[2]Mid Yr Annual'!K48</f>
        <v>778535</v>
      </c>
      <c r="C309" s="1641">
        <f>'[2]Mid Yr Annual'!I48</f>
        <v>508666</v>
      </c>
      <c r="D309" s="1661">
        <f>'[2]Mid Yr Annual'!J48</f>
        <v>269869</v>
      </c>
      <c r="F309" s="1632"/>
      <c r="G309" s="1632"/>
      <c r="H309" s="1632"/>
      <c r="I309" s="1632"/>
    </row>
    <row r="310" spans="1:9" ht="15">
      <c r="A310" s="1636">
        <v>2002</v>
      </c>
      <c r="B310" s="1642">
        <f>'[2]Mid Yr Annual'!K49</f>
        <v>816405</v>
      </c>
      <c r="C310" s="1642">
        <f>'[2]Mid Yr Annual'!I49</f>
        <v>533458</v>
      </c>
      <c r="D310" s="1643">
        <f>'[2]Mid Yr Annual'!J49</f>
        <v>282947</v>
      </c>
      <c r="F310" s="1632"/>
      <c r="G310" s="1632"/>
      <c r="H310" s="1632"/>
      <c r="I310" s="1632"/>
    </row>
    <row r="311" spans="1:9" ht="15">
      <c r="A311" s="1636">
        <v>2203</v>
      </c>
      <c r="B311" s="1642">
        <f>'[2]Mid Yr Annual'!K50</f>
        <v>855899</v>
      </c>
      <c r="C311" s="1642">
        <f>'[2]Mid Yr Annual'!I50</f>
        <v>559020</v>
      </c>
      <c r="D311" s="1643">
        <f>'[2]Mid Yr Annual'!J50</f>
        <v>296879</v>
      </c>
      <c r="F311" s="1632"/>
      <c r="G311" s="1632"/>
      <c r="H311" s="1632"/>
      <c r="I311" s="1632"/>
    </row>
    <row r="312" spans="1:9" ht="15">
      <c r="A312" s="1636">
        <v>2004</v>
      </c>
      <c r="B312" s="1642">
        <f>'[2]Mid Yr Annual'!K51</f>
        <v>897103</v>
      </c>
      <c r="C312" s="1642">
        <f>'[2]Mid Yr Annual'!I51</f>
        <v>585405</v>
      </c>
      <c r="D312" s="1643">
        <f>'[2]Mid Yr Annual'!J51</f>
        <v>311698</v>
      </c>
      <c r="F312" s="1632"/>
      <c r="G312" s="1632"/>
      <c r="H312" s="1632"/>
      <c r="I312" s="1632"/>
    </row>
    <row r="313" spans="1:9" ht="15">
      <c r="A313" s="1636">
        <v>2005</v>
      </c>
      <c r="B313" s="1642">
        <v>942374.08168778126</v>
      </c>
      <c r="C313" s="1642">
        <v>615575.56479562412</v>
      </c>
      <c r="D313" s="1643">
        <v>326798.51689215726</v>
      </c>
      <c r="F313" s="1632"/>
      <c r="G313" s="1632"/>
      <c r="H313" s="1632"/>
      <c r="I313" s="1632"/>
    </row>
    <row r="314" spans="1:9" ht="15">
      <c r="A314" s="1636">
        <v>2006</v>
      </c>
      <c r="B314" s="1644">
        <v>997190.88924546633</v>
      </c>
      <c r="C314" s="1642">
        <v>654624.83461506688</v>
      </c>
      <c r="D314" s="1643">
        <v>342566.05463039945</v>
      </c>
      <c r="F314" s="1632"/>
      <c r="G314" s="1632"/>
      <c r="H314" s="1632"/>
      <c r="I314" s="1632"/>
    </row>
    <row r="315" spans="1:9" ht="15">
      <c r="A315" s="1636">
        <v>2007</v>
      </c>
      <c r="B315" s="1644">
        <v>1064442.4921131381</v>
      </c>
      <c r="C315" s="1642">
        <v>707627.4808634842</v>
      </c>
      <c r="D315" s="1643">
        <v>356815.01124965388</v>
      </c>
      <c r="F315" s="1632"/>
      <c r="G315" s="1632"/>
      <c r="H315" s="1632"/>
      <c r="I315" s="1632"/>
    </row>
    <row r="316" spans="1:9" ht="15">
      <c r="A316" s="1636">
        <v>2008</v>
      </c>
      <c r="B316" s="1644">
        <v>1135475.3310955137</v>
      </c>
      <c r="C316" s="1642">
        <v>764106.88627886679</v>
      </c>
      <c r="D316" s="1643">
        <v>371368.44481664686</v>
      </c>
      <c r="F316" s="1632"/>
      <c r="G316" s="1632"/>
      <c r="H316" s="1632"/>
      <c r="I316" s="1632"/>
    </row>
    <row r="317" spans="1:9" ht="15">
      <c r="A317" s="1636">
        <v>2009</v>
      </c>
      <c r="B317" s="1644">
        <v>1210384.6523291038</v>
      </c>
      <c r="C317" s="1642">
        <v>824169.52149828896</v>
      </c>
      <c r="D317" s="1643">
        <v>386215.13083081489</v>
      </c>
      <c r="F317" s="1632"/>
      <c r="G317" s="1632"/>
      <c r="H317" s="1632"/>
      <c r="I317" s="1632"/>
    </row>
    <row r="318" spans="1:9" ht="15">
      <c r="A318" s="1636">
        <v>2010</v>
      </c>
      <c r="B318" s="1666">
        <v>1289247</v>
      </c>
      <c r="C318" s="1667">
        <v>887906</v>
      </c>
      <c r="D318" s="1668">
        <v>401341</v>
      </c>
      <c r="F318" s="1632"/>
      <c r="G318" s="1632"/>
      <c r="H318" s="1632"/>
      <c r="I318" s="1632"/>
    </row>
    <row r="319" spans="1:9" ht="15">
      <c r="A319" s="1669"/>
      <c r="B319" s="1647" t="s">
        <v>671</v>
      </c>
      <c r="C319" s="1647"/>
      <c r="D319" s="1647"/>
      <c r="F319" s="1632"/>
      <c r="G319" s="1632"/>
      <c r="H319" s="1632"/>
      <c r="I319" s="1632"/>
    </row>
    <row r="320" spans="1:9" ht="15">
      <c r="A320" s="1636"/>
      <c r="B320" s="1671">
        <v>3609</v>
      </c>
      <c r="C320" s="1671">
        <v>3276</v>
      </c>
      <c r="D320" s="1671">
        <v>4646</v>
      </c>
      <c r="F320" s="1632"/>
      <c r="G320" s="1632"/>
      <c r="H320" s="1632"/>
      <c r="I320" s="1632"/>
    </row>
    <row r="321" spans="1:9">
      <c r="A321" s="463" t="s">
        <v>395</v>
      </c>
      <c r="D321" s="1603"/>
      <c r="F321" s="1632"/>
      <c r="G321" s="1632"/>
      <c r="H321" s="1632"/>
      <c r="I321" s="1632"/>
    </row>
    <row r="322" spans="1:9">
      <c r="A322" s="1602" t="s">
        <v>1032</v>
      </c>
      <c r="D322" s="1603"/>
      <c r="F322" s="1632"/>
      <c r="G322" s="1632"/>
      <c r="H322" s="1632"/>
      <c r="I322" s="1632"/>
    </row>
    <row r="323" spans="1:9">
      <c r="A323" s="1651"/>
      <c r="F323" s="1632"/>
      <c r="G323" s="1632"/>
      <c r="H323" s="1632"/>
      <c r="I323" s="1632"/>
    </row>
    <row r="324" spans="1:9">
      <c r="F324" s="1632"/>
      <c r="G324" s="1632"/>
      <c r="H324" s="1632"/>
      <c r="I324" s="1632"/>
    </row>
    <row r="325" spans="1:9" s="1630" customFormat="1" ht="15">
      <c r="A325" s="1629" t="s">
        <v>1038</v>
      </c>
      <c r="B325" s="1585"/>
      <c r="C325" s="1585"/>
      <c r="E325" s="1585"/>
      <c r="F325" s="1631"/>
      <c r="G325" s="1631"/>
      <c r="H325" s="1631"/>
      <c r="I325" s="1631"/>
    </row>
    <row r="326" spans="1:9">
      <c r="A326" s="1652" t="s">
        <v>1029</v>
      </c>
      <c r="D326" s="1603"/>
      <c r="F326" s="1632"/>
      <c r="G326" s="1632"/>
      <c r="H326" s="1632"/>
      <c r="I326" s="1632"/>
    </row>
    <row r="327" spans="1:9" ht="15">
      <c r="A327" s="1633" t="s">
        <v>69</v>
      </c>
      <c r="B327" s="1635" t="s">
        <v>67</v>
      </c>
      <c r="C327" s="1635" t="s">
        <v>873</v>
      </c>
      <c r="D327" s="1635" t="s">
        <v>874</v>
      </c>
      <c r="E327" s="1603"/>
      <c r="F327" s="1632"/>
      <c r="G327" s="1632"/>
      <c r="H327" s="1632"/>
      <c r="I327" s="1632"/>
    </row>
    <row r="328" spans="1:9" ht="15">
      <c r="A328" s="1636">
        <v>1968</v>
      </c>
      <c r="B328" s="1641">
        <f>'[2]Mid Yr Annual'!T15</f>
        <v>9792</v>
      </c>
      <c r="C328" s="1641">
        <f>'[2]Mid Yr Annual'!R15</f>
        <v>7230</v>
      </c>
      <c r="D328" s="1661">
        <f>'[2]Mid Yr Annual'!S15</f>
        <v>2562</v>
      </c>
      <c r="E328" s="1603"/>
      <c r="F328" s="1632"/>
      <c r="G328" s="1632"/>
      <c r="H328" s="1632"/>
      <c r="I328" s="1632"/>
    </row>
    <row r="329" spans="1:9" ht="15">
      <c r="A329" s="1636">
        <v>1969</v>
      </c>
      <c r="B329" s="1641">
        <f>'[2]Mid Yr Annual'!T16</f>
        <v>10738</v>
      </c>
      <c r="C329" s="1641">
        <f>'[2]Mid Yr Annual'!R16</f>
        <v>7767</v>
      </c>
      <c r="D329" s="1661">
        <f>'[2]Mid Yr Annual'!S16</f>
        <v>2971</v>
      </c>
      <c r="E329" s="1603"/>
      <c r="F329" s="1632"/>
      <c r="G329" s="1632"/>
      <c r="H329" s="1632"/>
      <c r="I329" s="1632"/>
    </row>
    <row r="330" spans="1:9" ht="15">
      <c r="A330" s="1636">
        <v>1970</v>
      </c>
      <c r="B330" s="1641">
        <f>'[2]Mid Yr Annual'!T17</f>
        <v>12328</v>
      </c>
      <c r="C330" s="1641">
        <f>'[2]Mid Yr Annual'!R17</f>
        <v>8834</v>
      </c>
      <c r="D330" s="1661">
        <f>'[2]Mid Yr Annual'!S17</f>
        <v>3494</v>
      </c>
      <c r="E330" s="1603"/>
      <c r="F330" s="1632"/>
      <c r="G330" s="1632"/>
      <c r="H330" s="1632"/>
      <c r="I330" s="1632"/>
    </row>
    <row r="331" spans="1:9" ht="15">
      <c r="A331" s="1636">
        <v>1971</v>
      </c>
      <c r="B331" s="1641">
        <f>'[2]Mid Yr Annual'!T18</f>
        <v>14478</v>
      </c>
      <c r="C331" s="1641">
        <f>'[2]Mid Yr Annual'!R18</f>
        <v>10333</v>
      </c>
      <c r="D331" s="1661">
        <f>'[2]Mid Yr Annual'!S18</f>
        <v>4145</v>
      </c>
      <c r="E331" s="1603"/>
      <c r="F331" s="1632"/>
      <c r="G331" s="1632"/>
      <c r="H331" s="1632"/>
      <c r="I331" s="1632"/>
    </row>
    <row r="332" spans="1:9" ht="15">
      <c r="A332" s="1636">
        <v>1972</v>
      </c>
      <c r="B332" s="1641">
        <f>'[2]Mid Yr Annual'!T19</f>
        <v>17242</v>
      </c>
      <c r="C332" s="1641">
        <f>'[2]Mid Yr Annual'!R19</f>
        <v>12285</v>
      </c>
      <c r="D332" s="1661">
        <f>'[2]Mid Yr Annual'!S19</f>
        <v>4957</v>
      </c>
      <c r="E332" s="1603"/>
      <c r="F332" s="1632"/>
      <c r="G332" s="1632"/>
      <c r="H332" s="1632"/>
      <c r="I332" s="1632"/>
    </row>
    <row r="333" spans="1:9" ht="15">
      <c r="A333" s="1636">
        <v>1973</v>
      </c>
      <c r="B333" s="1641">
        <f>'[2]Mid Yr Annual'!T20</f>
        <v>20734</v>
      </c>
      <c r="C333" s="1641">
        <f>'[2]Mid Yr Annual'!R20</f>
        <v>14760</v>
      </c>
      <c r="D333" s="1661">
        <f>'[2]Mid Yr Annual'!S20</f>
        <v>5974</v>
      </c>
      <c r="E333" s="1603"/>
      <c r="F333" s="1632"/>
      <c r="G333" s="1632"/>
      <c r="H333" s="1632"/>
      <c r="I333" s="1632"/>
    </row>
    <row r="334" spans="1:9" ht="15">
      <c r="A334" s="1636">
        <v>1974</v>
      </c>
      <c r="B334" s="1641">
        <f>'[2]Mid Yr Annual'!T21</f>
        <v>25132</v>
      </c>
      <c r="C334" s="1641">
        <f>'[2]Mid Yr Annual'!R21</f>
        <v>17870</v>
      </c>
      <c r="D334" s="1661">
        <f>'[2]Mid Yr Annual'!S21</f>
        <v>7262</v>
      </c>
      <c r="E334" s="1603"/>
      <c r="F334" s="1632"/>
      <c r="G334" s="1632"/>
      <c r="H334" s="1632"/>
      <c r="I334" s="1632"/>
    </row>
    <row r="335" spans="1:9" ht="15">
      <c r="A335" s="1636">
        <v>1975</v>
      </c>
      <c r="B335" s="1641">
        <f>'[2]Mid Yr Annual'!T22</f>
        <v>30668</v>
      </c>
      <c r="C335" s="1641">
        <f>'[2]Mid Yr Annual'!R22</f>
        <v>21759</v>
      </c>
      <c r="D335" s="1661">
        <f>'[2]Mid Yr Annual'!S22</f>
        <v>8909</v>
      </c>
      <c r="E335" s="1603"/>
      <c r="F335" s="1632"/>
      <c r="G335" s="1632"/>
      <c r="H335" s="1632"/>
      <c r="I335" s="1632"/>
    </row>
    <row r="336" spans="1:9" ht="15">
      <c r="A336" s="1636">
        <v>1976</v>
      </c>
      <c r="B336" s="1641">
        <f>'[2]Mid Yr Annual'!T23</f>
        <v>41406</v>
      </c>
      <c r="C336" s="1641">
        <f>'[2]Mid Yr Annual'!R23</f>
        <v>31004</v>
      </c>
      <c r="D336" s="1661">
        <f>'[2]Mid Yr Annual'!S23</f>
        <v>10402</v>
      </c>
      <c r="E336" s="1603"/>
      <c r="F336" s="1632"/>
      <c r="G336" s="1632"/>
      <c r="H336" s="1632"/>
      <c r="I336" s="1632"/>
    </row>
    <row r="337" spans="1:9" ht="15">
      <c r="A337" s="1636">
        <v>1977</v>
      </c>
      <c r="B337" s="1641">
        <f>'[2]Mid Yr Annual'!T24</f>
        <v>52679</v>
      </c>
      <c r="C337" s="1641">
        <f>'[2]Mid Yr Annual'!R24</f>
        <v>40618</v>
      </c>
      <c r="D337" s="1661">
        <f>'[2]Mid Yr Annual'!S24</f>
        <v>12061</v>
      </c>
      <c r="E337" s="1603"/>
      <c r="F337" s="1632"/>
      <c r="G337" s="1632"/>
      <c r="H337" s="1632"/>
      <c r="I337" s="1632"/>
    </row>
    <row r="338" spans="1:9" ht="15">
      <c r="A338" s="1636">
        <v>1978</v>
      </c>
      <c r="B338" s="1641">
        <f>'[2]Mid Yr Annual'!T25</f>
        <v>65072</v>
      </c>
      <c r="C338" s="1641">
        <f>'[2]Mid Yr Annual'!R25</f>
        <v>51134</v>
      </c>
      <c r="D338" s="1661">
        <f>'[2]Mid Yr Annual'!S25</f>
        <v>13938</v>
      </c>
      <c r="E338" s="1603"/>
      <c r="F338" s="1632"/>
      <c r="G338" s="1632"/>
      <c r="H338" s="1632"/>
      <c r="I338" s="1632"/>
    </row>
    <row r="339" spans="1:9" ht="15">
      <c r="A339" s="1636">
        <v>1979</v>
      </c>
      <c r="B339" s="1641">
        <f>'[2]Mid Yr Annual'!T26</f>
        <v>79049</v>
      </c>
      <c r="C339" s="1641">
        <f>'[2]Mid Yr Annual'!R26</f>
        <v>62967</v>
      </c>
      <c r="D339" s="1661">
        <f>'[2]Mid Yr Annual'!S26</f>
        <v>16082</v>
      </c>
      <c r="E339" s="1603"/>
      <c r="F339" s="1632"/>
      <c r="G339" s="1632"/>
      <c r="H339" s="1632"/>
      <c r="I339" s="1632"/>
    </row>
    <row r="340" spans="1:9" ht="15">
      <c r="A340" s="1636">
        <v>1980</v>
      </c>
      <c r="B340" s="1641">
        <f>'[2]Mid Yr Annual'!T27</f>
        <v>95046</v>
      </c>
      <c r="C340" s="1641">
        <f>'[2]Mid Yr Annual'!R27</f>
        <v>76499</v>
      </c>
      <c r="D340" s="1661">
        <f>'[2]Mid Yr Annual'!S27</f>
        <v>18547</v>
      </c>
      <c r="E340" s="1603"/>
      <c r="F340" s="1632"/>
      <c r="G340" s="1632"/>
      <c r="H340" s="1632"/>
      <c r="I340" s="1632"/>
    </row>
    <row r="341" spans="1:9" ht="15">
      <c r="A341" s="1636">
        <v>1981</v>
      </c>
      <c r="B341" s="1641">
        <f>'[2]Mid Yr Annual'!T28</f>
        <v>104081</v>
      </c>
      <c r="C341" s="1641">
        <f>'[2]Mid Yr Annual'!R28</f>
        <v>80937</v>
      </c>
      <c r="D341" s="1661">
        <f>'[2]Mid Yr Annual'!S28</f>
        <v>23144</v>
      </c>
      <c r="E341" s="1603"/>
      <c r="F341" s="1632"/>
      <c r="G341" s="1632"/>
      <c r="H341" s="1632"/>
      <c r="I341" s="1632"/>
    </row>
    <row r="342" spans="1:9" ht="15">
      <c r="A342" s="1636">
        <v>1982</v>
      </c>
      <c r="B342" s="1641">
        <f>'[2]Mid Yr Annual'!T29</f>
        <v>113368</v>
      </c>
      <c r="C342" s="1641">
        <f>'[2]Mid Yr Annual'!R29</f>
        <v>85501</v>
      </c>
      <c r="D342" s="1661">
        <f>'[2]Mid Yr Annual'!S29</f>
        <v>27867</v>
      </c>
      <c r="E342" s="1603"/>
      <c r="F342" s="1632"/>
      <c r="G342" s="1632"/>
      <c r="H342" s="1632"/>
      <c r="I342" s="1632"/>
    </row>
    <row r="343" spans="1:9" ht="15">
      <c r="A343" s="1636">
        <v>1983</v>
      </c>
      <c r="B343" s="1641">
        <f>'[2]Mid Yr Annual'!T30</f>
        <v>123043</v>
      </c>
      <c r="C343" s="1641">
        <f>'[2]Mid Yr Annual'!R30</f>
        <v>90235</v>
      </c>
      <c r="D343" s="1661">
        <f>'[2]Mid Yr Annual'!S30</f>
        <v>32808</v>
      </c>
      <c r="E343" s="1603"/>
      <c r="F343" s="1632"/>
      <c r="G343" s="1632"/>
      <c r="H343" s="1632"/>
      <c r="I343" s="1632"/>
    </row>
    <row r="344" spans="1:9" ht="15">
      <c r="A344" s="1636">
        <v>1984</v>
      </c>
      <c r="B344" s="1641">
        <f>'[2]Mid Yr Annual'!T31</f>
        <v>133218</v>
      </c>
      <c r="C344" s="1641">
        <f>'[2]Mid Yr Annual'!R31</f>
        <v>95180</v>
      </c>
      <c r="D344" s="1661">
        <f>'[2]Mid Yr Annual'!S31</f>
        <v>38038</v>
      </c>
      <c r="E344" s="1603"/>
      <c r="F344" s="1632"/>
      <c r="G344" s="1632"/>
      <c r="H344" s="1632"/>
      <c r="I344" s="1632"/>
    </row>
    <row r="345" spans="1:9" ht="15">
      <c r="A345" s="1636">
        <v>1985</v>
      </c>
      <c r="B345" s="1641">
        <f>'[2]Mid Yr Annual'!T32</f>
        <v>143998</v>
      </c>
      <c r="C345" s="1641">
        <f>'[2]Mid Yr Annual'!R32</f>
        <v>100371</v>
      </c>
      <c r="D345" s="1661">
        <f>'[2]Mid Yr Annual'!S32</f>
        <v>43627</v>
      </c>
      <c r="E345" s="1603"/>
      <c r="F345" s="1632"/>
      <c r="G345" s="1632"/>
      <c r="H345" s="1632"/>
      <c r="I345" s="1632"/>
    </row>
    <row r="346" spans="1:9" ht="15">
      <c r="A346" s="1636">
        <v>1986</v>
      </c>
      <c r="B346" s="1641">
        <f>'[2]Mid Yr Annual'!T33</f>
        <v>158108</v>
      </c>
      <c r="C346" s="1641">
        <f>'[2]Mid Yr Annual'!R33</f>
        <v>111476</v>
      </c>
      <c r="D346" s="1661">
        <f>'[2]Mid Yr Annual'!S33</f>
        <v>46632</v>
      </c>
      <c r="E346" s="1603"/>
      <c r="F346" s="1632"/>
      <c r="G346" s="1632"/>
      <c r="H346" s="1632"/>
      <c r="I346" s="1632"/>
    </row>
    <row r="347" spans="1:9" ht="15">
      <c r="A347" s="1636">
        <v>1987</v>
      </c>
      <c r="B347" s="1641">
        <f>'[2]Mid Yr Annual'!T34</f>
        <v>172491</v>
      </c>
      <c r="C347" s="1641">
        <f>'[2]Mid Yr Annual'!R34</f>
        <v>122754</v>
      </c>
      <c r="D347" s="1661">
        <f>'[2]Mid Yr Annual'!S34</f>
        <v>49737</v>
      </c>
      <c r="E347" s="1603"/>
      <c r="F347" s="1632"/>
      <c r="G347" s="1632"/>
      <c r="H347" s="1632"/>
      <c r="I347" s="1632"/>
    </row>
    <row r="348" spans="1:9" ht="15">
      <c r="A348" s="1636">
        <v>1988</v>
      </c>
      <c r="B348" s="1641">
        <f>'[2]Mid Yr Annual'!T35</f>
        <v>187238</v>
      </c>
      <c r="C348" s="1641">
        <f>'[2]Mid Yr Annual'!R35</f>
        <v>134282</v>
      </c>
      <c r="D348" s="1661">
        <f>'[2]Mid Yr Annual'!S35</f>
        <v>52956</v>
      </c>
      <c r="E348" s="1603"/>
      <c r="F348" s="1632"/>
      <c r="G348" s="1632"/>
      <c r="H348" s="1632"/>
      <c r="I348" s="1632"/>
    </row>
    <row r="349" spans="1:9" ht="15">
      <c r="A349" s="1636">
        <v>1989</v>
      </c>
      <c r="B349" s="1641">
        <f>'[2]Mid Yr Annual'!T36</f>
        <v>202432</v>
      </c>
      <c r="C349" s="1641">
        <f>'[2]Mid Yr Annual'!R36</f>
        <v>146133</v>
      </c>
      <c r="D349" s="1661">
        <f>'[2]Mid Yr Annual'!S36</f>
        <v>56299</v>
      </c>
      <c r="E349" s="1603"/>
      <c r="F349" s="1632"/>
      <c r="G349" s="1632"/>
      <c r="H349" s="1632"/>
      <c r="I349" s="1632"/>
    </row>
    <row r="350" spans="1:9" ht="15">
      <c r="A350" s="1636">
        <v>1990</v>
      </c>
      <c r="B350" s="1641">
        <f>'[2]Mid Yr Annual'!T37</f>
        <v>218145</v>
      </c>
      <c r="C350" s="1641">
        <f>'[2]Mid Yr Annual'!R37</f>
        <v>158368</v>
      </c>
      <c r="D350" s="1661">
        <f>'[2]Mid Yr Annual'!S37</f>
        <v>59777</v>
      </c>
      <c r="E350" s="1603"/>
      <c r="F350" s="1632"/>
      <c r="G350" s="1632"/>
      <c r="H350" s="1632"/>
      <c r="I350" s="1632"/>
    </row>
    <row r="351" spans="1:9" ht="15">
      <c r="A351" s="1636">
        <v>1991</v>
      </c>
      <c r="B351" s="1641">
        <f>'[2]Mid Yr Annual'!T38</f>
        <v>234447</v>
      </c>
      <c r="C351" s="1641">
        <f>'[2]Mid Yr Annual'!R38</f>
        <v>171046</v>
      </c>
      <c r="D351" s="1661">
        <f>'[2]Mid Yr Annual'!S38</f>
        <v>63401</v>
      </c>
      <c r="E351" s="1603"/>
      <c r="F351" s="1632"/>
      <c r="G351" s="1632"/>
      <c r="H351" s="1632"/>
      <c r="I351" s="1632"/>
    </row>
    <row r="352" spans="1:9" ht="15">
      <c r="A352" s="1636">
        <v>1992</v>
      </c>
      <c r="B352" s="1641">
        <f>'[2]Mid Yr Annual'!T39</f>
        <v>251403</v>
      </c>
      <c r="C352" s="1641">
        <f>'[2]Mid Yr Annual'!R39</f>
        <v>184220</v>
      </c>
      <c r="D352" s="1661">
        <f>'[2]Mid Yr Annual'!S39</f>
        <v>67183</v>
      </c>
      <c r="E352" s="1603"/>
      <c r="F352" s="1632"/>
      <c r="G352" s="1632"/>
      <c r="H352" s="1632"/>
      <c r="I352" s="1632"/>
    </row>
    <row r="353" spans="1:9" ht="15">
      <c r="A353" s="1636">
        <v>1993</v>
      </c>
      <c r="B353" s="1641">
        <f>'[2]Mid Yr Annual'!T40</f>
        <v>269078</v>
      </c>
      <c r="C353" s="1641">
        <f>'[2]Mid Yr Annual'!R40</f>
        <v>197945</v>
      </c>
      <c r="D353" s="1661">
        <f>'[2]Mid Yr Annual'!S40</f>
        <v>71133</v>
      </c>
      <c r="E353" s="1603"/>
      <c r="F353" s="1632"/>
      <c r="G353" s="1632"/>
      <c r="H353" s="1632"/>
      <c r="I353" s="1632"/>
    </row>
    <row r="354" spans="1:9" ht="15">
      <c r="A354" s="1636">
        <v>1994</v>
      </c>
      <c r="B354" s="1641">
        <f>'[2]Mid Yr Annual'!T41</f>
        <v>287531</v>
      </c>
      <c r="C354" s="1641">
        <f>'[2]Mid Yr Annual'!R41</f>
        <v>212271</v>
      </c>
      <c r="D354" s="1661">
        <f>'[2]Mid Yr Annual'!S41</f>
        <v>75260</v>
      </c>
      <c r="E354" s="1603"/>
      <c r="F354" s="1632"/>
      <c r="G354" s="1632"/>
      <c r="H354" s="1632"/>
      <c r="I354" s="1632"/>
    </row>
    <row r="355" spans="1:9" ht="15">
      <c r="A355" s="1636">
        <v>1995</v>
      </c>
      <c r="B355" s="1641">
        <f>'[2]Mid Yr Annual'!T42</f>
        <v>306826</v>
      </c>
      <c r="C355" s="1641">
        <f>'[2]Mid Yr Annual'!R42</f>
        <v>227248</v>
      </c>
      <c r="D355" s="1661">
        <f>'[2]Mid Yr Annual'!S42</f>
        <v>79578</v>
      </c>
      <c r="E355" s="1603"/>
      <c r="F355" s="1632"/>
      <c r="G355" s="1632"/>
      <c r="H355" s="1632"/>
      <c r="I355" s="1632"/>
    </row>
    <row r="356" spans="1:9" ht="15">
      <c r="A356" s="1636">
        <v>1996</v>
      </c>
      <c r="B356" s="1641">
        <f>'[2]Mid Yr Annual'!T43</f>
        <v>317302</v>
      </c>
      <c r="C356" s="1641">
        <f>'[2]Mid Yr Annual'!R43</f>
        <v>234001</v>
      </c>
      <c r="D356" s="1661">
        <f>'[2]Mid Yr Annual'!S43</f>
        <v>83301</v>
      </c>
      <c r="E356" s="1603"/>
      <c r="F356" s="1632"/>
      <c r="G356" s="1632"/>
      <c r="H356" s="1632"/>
      <c r="I356" s="1632"/>
    </row>
    <row r="357" spans="1:9" ht="15">
      <c r="A357" s="1636">
        <v>1997</v>
      </c>
      <c r="B357" s="1641">
        <f>'[2]Mid Yr Annual'!T44</f>
        <v>328268</v>
      </c>
      <c r="C357" s="1641">
        <f>'[2]Mid Yr Annual'!R44</f>
        <v>241061</v>
      </c>
      <c r="D357" s="1661">
        <f>'[2]Mid Yr Annual'!S44</f>
        <v>87207</v>
      </c>
      <c r="E357" s="1603"/>
      <c r="F357" s="1632"/>
      <c r="G357" s="1632"/>
      <c r="H357" s="1632"/>
      <c r="I357" s="1632"/>
    </row>
    <row r="358" spans="1:9" ht="15">
      <c r="A358" s="1636">
        <v>1998</v>
      </c>
      <c r="B358" s="1641">
        <f>'[2]Mid Yr Annual'!T45</f>
        <v>339747</v>
      </c>
      <c r="C358" s="1641">
        <f>'[2]Mid Yr Annual'!R45</f>
        <v>248438</v>
      </c>
      <c r="D358" s="1661">
        <f>'[2]Mid Yr Annual'!S45</f>
        <v>91309</v>
      </c>
      <c r="E358" s="1603"/>
      <c r="F358" s="1632"/>
      <c r="G358" s="1632"/>
      <c r="H358" s="1632"/>
      <c r="I358" s="1632"/>
    </row>
    <row r="359" spans="1:9" ht="15">
      <c r="A359" s="1636">
        <v>1999</v>
      </c>
      <c r="B359" s="1641">
        <f>'[2]Mid Yr Annual'!T46</f>
        <v>351753</v>
      </c>
      <c r="C359" s="1641">
        <f>'[2]Mid Yr Annual'!R46</f>
        <v>256138</v>
      </c>
      <c r="D359" s="1661">
        <f>'[2]Mid Yr Annual'!S46</f>
        <v>95615</v>
      </c>
      <c r="E359" s="1603"/>
      <c r="F359" s="1632"/>
      <c r="G359" s="1632"/>
      <c r="H359" s="1632"/>
      <c r="I359" s="1632"/>
    </row>
    <row r="360" spans="1:9" ht="15">
      <c r="A360" s="1636">
        <v>2000</v>
      </c>
      <c r="B360" s="1641">
        <f>'[2]Mid Yr Annual'!T47</f>
        <v>364307</v>
      </c>
      <c r="C360" s="1641">
        <f>'[2]Mid Yr Annual'!R47</f>
        <v>264170</v>
      </c>
      <c r="D360" s="1661">
        <f>'[2]Mid Yr Annual'!S47</f>
        <v>100137</v>
      </c>
      <c r="E360" s="1603"/>
      <c r="F360" s="1632"/>
      <c r="G360" s="1632"/>
      <c r="H360" s="1632"/>
      <c r="I360" s="1632"/>
    </row>
    <row r="361" spans="1:9" ht="15">
      <c r="A361" s="1636">
        <v>2001</v>
      </c>
      <c r="B361" s="1642">
        <f>'[2]Mid Yr Annual'!T48</f>
        <v>377428</v>
      </c>
      <c r="C361" s="1642">
        <f>'[2]Mid Yr Annual'!R48</f>
        <v>272543</v>
      </c>
      <c r="D361" s="1643">
        <f>'[2]Mid Yr Annual'!S48</f>
        <v>104885</v>
      </c>
      <c r="E361" s="1603"/>
      <c r="F361" s="1632"/>
      <c r="G361" s="1632"/>
      <c r="H361" s="1632"/>
      <c r="I361" s="1632"/>
    </row>
    <row r="362" spans="1:9" ht="15">
      <c r="A362" s="1636">
        <v>2002</v>
      </c>
      <c r="B362" s="1642">
        <f>'[2]Mid Yr Annual'!T49</f>
        <v>390280</v>
      </c>
      <c r="C362" s="1642">
        <f>'[2]Mid Yr Annual'!R49</f>
        <v>278402</v>
      </c>
      <c r="D362" s="1643">
        <f>'[2]Mid Yr Annual'!S49</f>
        <v>111878</v>
      </c>
      <c r="E362" s="1603"/>
      <c r="F362" s="1632"/>
      <c r="G362" s="1632"/>
      <c r="H362" s="1632"/>
      <c r="I362" s="1632"/>
    </row>
    <row r="363" spans="1:9" ht="15">
      <c r="A363" s="1636">
        <v>2203</v>
      </c>
      <c r="B363" s="1642">
        <f>'[2]Mid Yr Annual'!T50</f>
        <v>403821</v>
      </c>
      <c r="C363" s="1642">
        <f>'[2]Mid Yr Annual'!R50</f>
        <v>284696</v>
      </c>
      <c r="D363" s="1643">
        <f>'[2]Mid Yr Annual'!S50</f>
        <v>119125</v>
      </c>
      <c r="E363" s="1603"/>
      <c r="F363" s="1632"/>
      <c r="G363" s="1632"/>
      <c r="H363" s="1632"/>
      <c r="I363" s="1632"/>
    </row>
    <row r="364" spans="1:9" ht="15">
      <c r="A364" s="1636">
        <v>2004</v>
      </c>
      <c r="B364" s="1642">
        <f>'[2]Mid Yr Annual'!T51</f>
        <v>418076</v>
      </c>
      <c r="C364" s="1642">
        <f>'[2]Mid Yr Annual'!R51</f>
        <v>291420</v>
      </c>
      <c r="D364" s="1643">
        <f>'[2]Mid Yr Annual'!S51</f>
        <v>126656</v>
      </c>
      <c r="E364" s="1603"/>
      <c r="F364" s="1632"/>
      <c r="G364" s="1632"/>
      <c r="H364" s="1632"/>
      <c r="I364" s="1632"/>
    </row>
    <row r="365" spans="1:9" ht="15">
      <c r="A365" s="1636">
        <v>2005</v>
      </c>
      <c r="B365" s="1642">
        <v>431794.91831221862</v>
      </c>
      <c r="C365" s="1642">
        <v>296288.43520437588</v>
      </c>
      <c r="D365" s="1643">
        <v>135506.48310784268</v>
      </c>
      <c r="E365" s="1603"/>
      <c r="F365" s="1632"/>
      <c r="G365" s="1632"/>
      <c r="H365" s="1632"/>
      <c r="I365" s="1632"/>
    </row>
    <row r="366" spans="1:9" ht="15">
      <c r="A366" s="1636">
        <v>2006</v>
      </c>
      <c r="B366" s="1644">
        <v>464287.53108885337</v>
      </c>
      <c r="C366" s="1642">
        <v>320538.88530855684</v>
      </c>
      <c r="D366" s="1643">
        <v>143748.64578029653</v>
      </c>
      <c r="E366" s="1603"/>
      <c r="F366" s="1632"/>
      <c r="G366" s="1632"/>
      <c r="H366" s="1632"/>
      <c r="I366" s="1632"/>
    </row>
    <row r="367" spans="1:9" ht="15">
      <c r="A367" s="1636">
        <v>2007</v>
      </c>
      <c r="B367" s="1644">
        <v>509838.66858792765</v>
      </c>
      <c r="C367" s="1642">
        <v>356245.56354313891</v>
      </c>
      <c r="D367" s="1643">
        <v>153593.10504478877</v>
      </c>
      <c r="E367" s="1603"/>
      <c r="F367" s="1632"/>
      <c r="G367" s="1632"/>
      <c r="H367" s="1632"/>
      <c r="I367" s="1632"/>
    </row>
    <row r="368" spans="1:9" ht="15">
      <c r="A368" s="1636">
        <v>2008</v>
      </c>
      <c r="B368" s="1644">
        <v>560312.64171274588</v>
      </c>
      <c r="C368" s="1642">
        <v>396297.99289940519</v>
      </c>
      <c r="D368" s="1643">
        <v>164014.64881334075</v>
      </c>
      <c r="E368" s="1603"/>
      <c r="F368" s="1632"/>
      <c r="G368" s="1632"/>
      <c r="H368" s="1632"/>
      <c r="I368" s="1632"/>
    </row>
    <row r="369" spans="1:9" ht="15">
      <c r="A369" s="1636">
        <v>2009</v>
      </c>
      <c r="B369" s="1644">
        <v>616289.00371930981</v>
      </c>
      <c r="C369" s="1642">
        <v>441246.99580547475</v>
      </c>
      <c r="D369" s="1643">
        <v>175042.00791383503</v>
      </c>
      <c r="E369" s="1603"/>
      <c r="F369" s="1632"/>
      <c r="G369" s="1632"/>
      <c r="H369" s="1632"/>
      <c r="I369" s="1632"/>
    </row>
    <row r="370" spans="1:9" ht="15">
      <c r="A370" s="1636">
        <v>2010</v>
      </c>
      <c r="B370" s="1666">
        <v>678411.944059</v>
      </c>
      <c r="C370" s="1667">
        <v>491711.96520699997</v>
      </c>
      <c r="D370" s="1668">
        <v>186699.978852</v>
      </c>
      <c r="E370" s="1603"/>
      <c r="F370" s="1632"/>
      <c r="G370" s="1632"/>
      <c r="H370" s="1632"/>
      <c r="I370" s="1632"/>
    </row>
    <row r="371" spans="1:9" ht="15">
      <c r="A371" s="1669"/>
      <c r="B371" s="1647" t="s">
        <v>671</v>
      </c>
      <c r="C371" s="1647"/>
      <c r="D371" s="1647"/>
      <c r="E371" s="1603"/>
      <c r="F371" s="1632"/>
      <c r="G371" s="1632"/>
      <c r="H371" s="1632"/>
      <c r="I371" s="1632"/>
    </row>
    <row r="372" spans="1:9" ht="15">
      <c r="A372" s="1636"/>
      <c r="B372" s="1671">
        <v>6828</v>
      </c>
      <c r="C372" s="1671">
        <v>6701</v>
      </c>
      <c r="D372" s="1671">
        <v>7187</v>
      </c>
      <c r="E372" s="1603"/>
      <c r="F372" s="1632"/>
      <c r="G372" s="1632"/>
      <c r="H372" s="1632"/>
      <c r="I372" s="1632"/>
    </row>
    <row r="373" spans="1:9">
      <c r="A373" s="463" t="s">
        <v>395</v>
      </c>
      <c r="D373" s="1603"/>
      <c r="F373" s="1632"/>
      <c r="G373" s="1632"/>
      <c r="H373" s="1632"/>
      <c r="I373" s="1632"/>
    </row>
    <row r="374" spans="1:9">
      <c r="A374" s="1602" t="s">
        <v>1032</v>
      </c>
      <c r="D374" s="1603"/>
      <c r="F374" s="1632"/>
      <c r="G374" s="1632"/>
      <c r="H374" s="1632"/>
      <c r="I374" s="1632"/>
    </row>
    <row r="375" spans="1:9">
      <c r="A375" s="1651"/>
      <c r="F375" s="1632"/>
      <c r="G375" s="1632"/>
      <c r="H375" s="1632"/>
      <c r="I375" s="1632"/>
    </row>
    <row r="376" spans="1:9">
      <c r="A376" s="1603"/>
      <c r="F376" s="1632"/>
      <c r="G376" s="1632"/>
      <c r="H376" s="1632"/>
      <c r="I376" s="1632"/>
    </row>
    <row r="377" spans="1:9" s="1630" customFormat="1" ht="15">
      <c r="A377" s="1629" t="s">
        <v>1039</v>
      </c>
      <c r="B377" s="1585"/>
      <c r="C377" s="1585"/>
      <c r="E377" s="1585"/>
      <c r="F377" s="1631"/>
      <c r="G377" s="1631"/>
      <c r="H377" s="1631"/>
      <c r="I377" s="1631"/>
    </row>
    <row r="378" spans="1:9">
      <c r="A378" s="1652" t="s">
        <v>1029</v>
      </c>
      <c r="D378" s="1603"/>
      <c r="F378" s="1632"/>
      <c r="G378" s="1632"/>
      <c r="H378" s="1632"/>
      <c r="I378" s="1632"/>
    </row>
    <row r="379" spans="1:9" ht="15">
      <c r="A379" s="1636" t="s">
        <v>69</v>
      </c>
      <c r="B379" s="1636" t="s">
        <v>67</v>
      </c>
      <c r="C379" s="1636" t="s">
        <v>1040</v>
      </c>
      <c r="D379" s="1636" t="s">
        <v>1041</v>
      </c>
      <c r="E379" s="1603"/>
      <c r="F379" s="1632"/>
      <c r="G379" s="1632"/>
      <c r="H379" s="1632"/>
      <c r="I379" s="1632"/>
    </row>
    <row r="380" spans="1:9" ht="15">
      <c r="A380" s="1636">
        <v>1968</v>
      </c>
      <c r="B380" s="1672">
        <f>'[2]Mid Yr Annual'!AC15</f>
        <v>44552</v>
      </c>
      <c r="C380" s="1673">
        <f t="shared" ref="C380:C422" si="3">(B276/B380)*100</f>
        <v>78.02118872328964</v>
      </c>
      <c r="D380" s="1674">
        <f t="shared" ref="D380:D422" si="4">(B328/B380)*100</f>
        <v>21.97881127671036</v>
      </c>
      <c r="E380" s="1603"/>
      <c r="F380" s="1632"/>
      <c r="G380" s="1632"/>
      <c r="H380" s="1632"/>
      <c r="I380" s="1632"/>
    </row>
    <row r="381" spans="1:9" ht="15">
      <c r="A381" s="1636">
        <v>1969</v>
      </c>
      <c r="B381" s="1675">
        <f>'[2]Mid Yr Annual'!AC16</f>
        <v>54415</v>
      </c>
      <c r="C381" s="1676">
        <f t="shared" si="3"/>
        <v>80.266470642286137</v>
      </c>
      <c r="D381" s="1677">
        <f t="shared" si="4"/>
        <v>19.733529357713866</v>
      </c>
      <c r="E381" s="1603"/>
      <c r="F381" s="1632"/>
      <c r="G381" s="1632"/>
      <c r="H381" s="1632"/>
      <c r="I381" s="1632"/>
    </row>
    <row r="382" spans="1:9" ht="15">
      <c r="A382" s="1636">
        <v>1970</v>
      </c>
      <c r="B382" s="1675">
        <f>'[2]Mid Yr Annual'!AC17</f>
        <v>66713</v>
      </c>
      <c r="C382" s="1676">
        <f t="shared" si="3"/>
        <v>81.520843014105196</v>
      </c>
      <c r="D382" s="1677">
        <f t="shared" si="4"/>
        <v>18.479156985894804</v>
      </c>
      <c r="E382" s="1603"/>
      <c r="F382" s="1632"/>
      <c r="G382" s="1632"/>
      <c r="H382" s="1632"/>
      <c r="I382" s="1632"/>
    </row>
    <row r="383" spans="1:9" ht="15">
      <c r="A383" s="1636">
        <v>1971</v>
      </c>
      <c r="B383" s="1675">
        <f>'[2]Mid Yr Annual'!AC18</f>
        <v>82111</v>
      </c>
      <c r="C383" s="1676">
        <f t="shared" si="3"/>
        <v>82.367770457064211</v>
      </c>
      <c r="D383" s="1677">
        <f t="shared" si="4"/>
        <v>17.632229542935782</v>
      </c>
      <c r="E383" s="1603"/>
      <c r="F383" s="1632"/>
      <c r="G383" s="1632"/>
      <c r="H383" s="1632"/>
      <c r="I383" s="1632"/>
    </row>
    <row r="384" spans="1:9" ht="15">
      <c r="A384" s="1636">
        <v>1972</v>
      </c>
      <c r="B384" s="1675">
        <f>'[2]Mid Yr Annual'!AC19</f>
        <v>101474</v>
      </c>
      <c r="C384" s="1676">
        <f t="shared" si="3"/>
        <v>83.008455367877488</v>
      </c>
      <c r="D384" s="1677">
        <f t="shared" si="4"/>
        <v>16.991544632122512</v>
      </c>
      <c r="E384" s="1603"/>
      <c r="F384" s="1632"/>
      <c r="G384" s="1632"/>
      <c r="H384" s="1632"/>
      <c r="I384" s="1632"/>
    </row>
    <row r="385" spans="1:9" ht="15">
      <c r="A385" s="1636">
        <v>1973</v>
      </c>
      <c r="B385" s="1675">
        <f>'[2]Mid Yr Annual'!AC20</f>
        <v>125933</v>
      </c>
      <c r="C385" s="1676">
        <f t="shared" si="3"/>
        <v>83.535689612730579</v>
      </c>
      <c r="D385" s="1677">
        <f t="shared" si="4"/>
        <v>16.464310387269421</v>
      </c>
      <c r="E385" s="1603"/>
      <c r="F385" s="1632"/>
      <c r="G385" s="1632"/>
      <c r="H385" s="1632"/>
      <c r="I385" s="1632"/>
    </row>
    <row r="386" spans="1:9" ht="15">
      <c r="A386" s="1636">
        <v>1974</v>
      </c>
      <c r="B386" s="1675">
        <f>'[2]Mid Yr Annual'!AC21</f>
        <v>156971</v>
      </c>
      <c r="C386" s="1676">
        <f t="shared" si="3"/>
        <v>83.989399315797186</v>
      </c>
      <c r="D386" s="1677">
        <f t="shared" si="4"/>
        <v>16.010600684202814</v>
      </c>
      <c r="E386" s="1603"/>
      <c r="F386" s="1632"/>
      <c r="G386" s="1632"/>
      <c r="H386" s="1632"/>
      <c r="I386" s="1632"/>
    </row>
    <row r="387" spans="1:9" ht="15">
      <c r="A387" s="1636">
        <v>1975</v>
      </c>
      <c r="B387" s="1675">
        <f>'[2]Mid Yr Annual'!AC22</f>
        <v>196539</v>
      </c>
      <c r="C387" s="1676">
        <f t="shared" si="3"/>
        <v>84.395972300662976</v>
      </c>
      <c r="D387" s="1677">
        <f t="shared" si="4"/>
        <v>15.604027699337028</v>
      </c>
      <c r="E387" s="1603"/>
      <c r="F387" s="1632"/>
      <c r="G387" s="1632"/>
      <c r="H387" s="1632"/>
      <c r="I387" s="1632"/>
    </row>
    <row r="388" spans="1:9" ht="15">
      <c r="A388" s="1636">
        <v>1976</v>
      </c>
      <c r="B388" s="1675">
        <f>'[2]Mid Yr Annual'!AC23</f>
        <v>228445</v>
      </c>
      <c r="C388" s="1676">
        <f t="shared" si="3"/>
        <v>81.874849526144146</v>
      </c>
      <c r="D388" s="1677">
        <f t="shared" si="4"/>
        <v>18.125150473855854</v>
      </c>
      <c r="E388" s="1603"/>
      <c r="F388" s="1632"/>
      <c r="G388" s="1632"/>
      <c r="H388" s="1632"/>
      <c r="I388" s="1632"/>
    </row>
    <row r="389" spans="1:9" ht="15">
      <c r="A389" s="1636">
        <v>1977</v>
      </c>
      <c r="B389" s="1675">
        <f>'[2]Mid Yr Annual'!AC24</f>
        <v>265758</v>
      </c>
      <c r="C389" s="1676">
        <f t="shared" si="3"/>
        <v>80.177830958992772</v>
      </c>
      <c r="D389" s="1677">
        <f t="shared" si="4"/>
        <v>19.822169041007232</v>
      </c>
      <c r="E389" s="1603"/>
    </row>
    <row r="390" spans="1:9" ht="15">
      <c r="A390" s="1636">
        <v>1978</v>
      </c>
      <c r="B390" s="1675">
        <f>'[2]Mid Yr Annual'!AC25</f>
        <v>309422</v>
      </c>
      <c r="C390" s="1676">
        <f t="shared" si="3"/>
        <v>78.969821150403007</v>
      </c>
      <c r="D390" s="1677">
        <f t="shared" si="4"/>
        <v>21.030178849596989</v>
      </c>
      <c r="E390" s="1603"/>
    </row>
    <row r="391" spans="1:9" ht="15">
      <c r="A391" s="1636">
        <v>1979</v>
      </c>
      <c r="B391" s="1675">
        <f>'[2]Mid Yr Annual'!AC26</f>
        <v>360549</v>
      </c>
      <c r="C391" s="1676">
        <f t="shared" si="3"/>
        <v>78.075379490721105</v>
      </c>
      <c r="D391" s="1677">
        <f t="shared" si="4"/>
        <v>21.924620509278906</v>
      </c>
      <c r="E391" s="1603"/>
    </row>
    <row r="392" spans="1:9" ht="15">
      <c r="A392" s="1636">
        <v>1980</v>
      </c>
      <c r="B392" s="1675">
        <f>'[2]Mid Yr Annual'!AC27</f>
        <v>420455</v>
      </c>
      <c r="C392" s="1676">
        <f t="shared" si="3"/>
        <v>77.394489303254815</v>
      </c>
      <c r="D392" s="1677">
        <f t="shared" si="4"/>
        <v>22.605510696745192</v>
      </c>
      <c r="E392" s="1603"/>
    </row>
    <row r="393" spans="1:9" ht="15">
      <c r="A393" s="1636">
        <v>1981</v>
      </c>
      <c r="B393" s="1675">
        <f>'[2]Mid Yr Annual'!AC28</f>
        <v>443552</v>
      </c>
      <c r="C393" s="1676">
        <f t="shared" si="3"/>
        <v>76.534656590433599</v>
      </c>
      <c r="D393" s="1677">
        <f t="shared" si="4"/>
        <v>23.465343409566408</v>
      </c>
      <c r="E393" s="1603"/>
    </row>
    <row r="394" spans="1:9" ht="15">
      <c r="A394" s="1636">
        <v>1982</v>
      </c>
      <c r="B394" s="1675">
        <f>'[2]Mid Yr Annual'!AC29</f>
        <v>468279</v>
      </c>
      <c r="C394" s="1676">
        <f t="shared" si="3"/>
        <v>75.79050096203332</v>
      </c>
      <c r="D394" s="1677">
        <f t="shared" si="4"/>
        <v>24.209499037966683</v>
      </c>
      <c r="E394" s="1603"/>
    </row>
    <row r="395" spans="1:9" ht="15">
      <c r="A395" s="1636">
        <v>1983</v>
      </c>
      <c r="B395" s="1675">
        <f>'[2]Mid Yr Annual'!AC30</f>
        <v>494772</v>
      </c>
      <c r="C395" s="1676">
        <f t="shared" si="3"/>
        <v>75.131373642809223</v>
      </c>
      <c r="D395" s="1677">
        <f t="shared" si="4"/>
        <v>24.868626357190788</v>
      </c>
      <c r="E395" s="1603"/>
    </row>
    <row r="396" spans="1:9" ht="15">
      <c r="A396" s="1636">
        <v>1984</v>
      </c>
      <c r="B396" s="1675">
        <f>'[2]Mid Yr Annual'!AC31</f>
        <v>523181</v>
      </c>
      <c r="C396" s="1676">
        <f t="shared" si="3"/>
        <v>74.536919345312612</v>
      </c>
      <c r="D396" s="1677">
        <f t="shared" si="4"/>
        <v>25.463080654687381</v>
      </c>
      <c r="E396" s="1603"/>
    </row>
    <row r="397" spans="1:9" ht="15">
      <c r="A397" s="1636">
        <v>1985</v>
      </c>
      <c r="B397" s="1675">
        <f>'[2]Mid Yr Annual'!AC32</f>
        <v>553668</v>
      </c>
      <c r="C397" s="1676">
        <f t="shared" si="3"/>
        <v>73.991995202901379</v>
      </c>
      <c r="D397" s="1677">
        <f t="shared" si="4"/>
        <v>26.008004797098621</v>
      </c>
      <c r="E397" s="1603"/>
    </row>
    <row r="398" spans="1:9" ht="15">
      <c r="A398" s="1636">
        <v>1986</v>
      </c>
      <c r="B398" s="1675">
        <f>'[2]Mid Yr Annual'!AC33</f>
        <v>582495</v>
      </c>
      <c r="C398" s="1676">
        <f t="shared" si="3"/>
        <v>72.856762718993295</v>
      </c>
      <c r="D398" s="1677">
        <f t="shared" si="4"/>
        <v>27.143237281006705</v>
      </c>
      <c r="E398" s="1603"/>
    </row>
    <row r="399" spans="1:9" ht="15">
      <c r="A399" s="1636">
        <v>1987</v>
      </c>
      <c r="B399" s="1675">
        <f>'[2]Mid Yr Annual'!AC34</f>
        <v>612831</v>
      </c>
      <c r="C399" s="1676">
        <f t="shared" si="3"/>
        <v>71.853414726082718</v>
      </c>
      <c r="D399" s="1677">
        <f t="shared" si="4"/>
        <v>28.146585273917278</v>
      </c>
      <c r="E399" s="1603"/>
    </row>
    <row r="400" spans="1:9" ht="15">
      <c r="A400" s="1636">
        <v>1988</v>
      </c>
      <c r="B400" s="1675">
        <f>'[2]Mid Yr Annual'!AC35</f>
        <v>644754</v>
      </c>
      <c r="C400" s="1676">
        <f t="shared" si="3"/>
        <v>70.959776907161483</v>
      </c>
      <c r="D400" s="1677">
        <f t="shared" si="4"/>
        <v>29.040223092838506</v>
      </c>
      <c r="E400" s="1603"/>
    </row>
    <row r="401" spans="1:5" ht="15">
      <c r="A401" s="1636">
        <v>1989</v>
      </c>
      <c r="B401" s="1675">
        <f>'[2]Mid Yr Annual'!AC36</f>
        <v>678348</v>
      </c>
      <c r="C401" s="1676">
        <f t="shared" si="3"/>
        <v>70.158089947932339</v>
      </c>
      <c r="D401" s="1677">
        <f t="shared" si="4"/>
        <v>29.841910052067671</v>
      </c>
      <c r="E401" s="1603"/>
    </row>
    <row r="402" spans="1:5" ht="15">
      <c r="A402" s="1636">
        <v>1990</v>
      </c>
      <c r="B402" s="1675">
        <f>'[2]Mid Yr Annual'!AC37</f>
        <v>713702</v>
      </c>
      <c r="C402" s="1676">
        <f t="shared" si="3"/>
        <v>69.434722054863229</v>
      </c>
      <c r="D402" s="1677">
        <f t="shared" si="4"/>
        <v>30.565277945136764</v>
      </c>
      <c r="E402" s="1603"/>
    </row>
    <row r="403" spans="1:5" ht="15">
      <c r="A403" s="1636">
        <v>1991</v>
      </c>
      <c r="B403" s="1675">
        <f>'[2]Mid Yr Annual'!AC38</f>
        <v>750908</v>
      </c>
      <c r="C403" s="1676">
        <f t="shared" si="3"/>
        <v>68.778199193509721</v>
      </c>
      <c r="D403" s="1677">
        <f t="shared" si="4"/>
        <v>31.221800806490275</v>
      </c>
      <c r="E403" s="1603"/>
    </row>
    <row r="404" spans="1:5" ht="15">
      <c r="A404" s="1636">
        <v>1992</v>
      </c>
      <c r="B404" s="1675">
        <f>'[2]Mid Yr Annual'!AC39</f>
        <v>790062</v>
      </c>
      <c r="C404" s="1676">
        <f t="shared" si="3"/>
        <v>68.179332761226334</v>
      </c>
      <c r="D404" s="1677">
        <f t="shared" si="4"/>
        <v>31.820667238773666</v>
      </c>
      <c r="E404" s="1603"/>
    </row>
    <row r="405" spans="1:5" ht="15">
      <c r="A405" s="1636">
        <v>1993</v>
      </c>
      <c r="B405" s="1675">
        <f>'[2]Mid Yr Annual'!AC40</f>
        <v>831268</v>
      </c>
      <c r="C405" s="1676">
        <f t="shared" si="3"/>
        <v>67.630415221083936</v>
      </c>
      <c r="D405" s="1677">
        <f t="shared" si="4"/>
        <v>32.369584778916064</v>
      </c>
      <c r="E405" s="1603"/>
    </row>
    <row r="406" spans="1:5" ht="15">
      <c r="A406" s="1636">
        <v>1994</v>
      </c>
      <c r="B406" s="1675">
        <f>'[2]Mid Yr Annual'!AC41</f>
        <v>874633</v>
      </c>
      <c r="C406" s="1676">
        <f t="shared" si="3"/>
        <v>67.12552579196074</v>
      </c>
      <c r="D406" s="1677">
        <f t="shared" si="4"/>
        <v>32.874474208039253</v>
      </c>
      <c r="E406" s="1603"/>
    </row>
    <row r="407" spans="1:5" ht="15">
      <c r="A407" s="1636">
        <v>1995</v>
      </c>
      <c r="B407" s="1675">
        <f>'[2]Mid Yr Annual'!AC42</f>
        <v>920271</v>
      </c>
      <c r="C407" s="1676">
        <f t="shared" si="3"/>
        <v>66.659168875255233</v>
      </c>
      <c r="D407" s="1677">
        <f t="shared" si="4"/>
        <v>33.340831124744774</v>
      </c>
      <c r="E407" s="1603"/>
    </row>
    <row r="408" spans="1:5" ht="15">
      <c r="A408" s="1636">
        <v>1996</v>
      </c>
      <c r="B408" s="1675">
        <f>'[2]Mid Yr Annual'!AC43</f>
        <v>955796</v>
      </c>
      <c r="C408" s="1676">
        <f t="shared" si="3"/>
        <v>66.80233020435324</v>
      </c>
      <c r="D408" s="1677">
        <f t="shared" si="4"/>
        <v>33.197669795646775</v>
      </c>
      <c r="E408" s="1603"/>
    </row>
    <row r="409" spans="1:5" ht="15">
      <c r="A409" s="1636">
        <v>1997</v>
      </c>
      <c r="B409" s="1675">
        <f>'[2]Mid Yr Annual'!AC44</f>
        <v>992743</v>
      </c>
      <c r="C409" s="1676">
        <f t="shared" si="3"/>
        <v>66.933234482640529</v>
      </c>
      <c r="D409" s="1677">
        <f t="shared" si="4"/>
        <v>33.066765517359478</v>
      </c>
      <c r="E409" s="1603"/>
    </row>
    <row r="410" spans="1:5" ht="15">
      <c r="A410" s="1636">
        <v>1998</v>
      </c>
      <c r="B410" s="1675">
        <f>'[2]Mid Yr Annual'!AC45</f>
        <v>1031171</v>
      </c>
      <c r="C410" s="1676">
        <f t="shared" si="3"/>
        <v>67.05231237108103</v>
      </c>
      <c r="D410" s="1677">
        <f t="shared" si="4"/>
        <v>32.947687628918963</v>
      </c>
      <c r="E410" s="1603"/>
    </row>
    <row r="411" spans="1:5" ht="15">
      <c r="A411" s="1636">
        <v>1999</v>
      </c>
      <c r="B411" s="1675">
        <f>'[2]Mid Yr Annual'!AC46</f>
        <v>1071141</v>
      </c>
      <c r="C411" s="1676">
        <f t="shared" si="3"/>
        <v>67.160905987166956</v>
      </c>
      <c r="D411" s="1677">
        <f t="shared" si="4"/>
        <v>32.839094012833044</v>
      </c>
      <c r="E411" s="1603"/>
    </row>
    <row r="412" spans="1:5" ht="15">
      <c r="A412" s="1636">
        <v>2000</v>
      </c>
      <c r="B412" s="1675">
        <f>'[2]Mid Yr Annual'!AC47</f>
        <v>1112716</v>
      </c>
      <c r="C412" s="1676">
        <f t="shared" si="3"/>
        <v>67.259660146883832</v>
      </c>
      <c r="D412" s="1677">
        <f t="shared" si="4"/>
        <v>32.740339853116154</v>
      </c>
      <c r="E412" s="1603"/>
    </row>
    <row r="413" spans="1:5" ht="15">
      <c r="A413" s="1636">
        <v>2001</v>
      </c>
      <c r="B413" s="1675">
        <f>'[2]Mid Yr Annual'!AC48</f>
        <v>1155963</v>
      </c>
      <c r="C413" s="1676">
        <f t="shared" si="3"/>
        <v>67.349473988354305</v>
      </c>
      <c r="D413" s="1677">
        <f t="shared" si="4"/>
        <v>32.650526011645702</v>
      </c>
      <c r="E413" s="1603"/>
    </row>
    <row r="414" spans="1:5" ht="15">
      <c r="A414" s="1636">
        <v>2002</v>
      </c>
      <c r="B414" s="1675">
        <f>'[2]Mid Yr Annual'!AC49</f>
        <v>1206685</v>
      </c>
      <c r="C414" s="1676">
        <f t="shared" si="3"/>
        <v>67.656844992686572</v>
      </c>
      <c r="D414" s="1677">
        <f t="shared" si="4"/>
        <v>32.34315500731342</v>
      </c>
      <c r="E414" s="1603"/>
    </row>
    <row r="415" spans="1:5" ht="15">
      <c r="A415" s="1636">
        <v>2203</v>
      </c>
      <c r="B415" s="1675">
        <f>'[2]Mid Yr Annual'!AC50</f>
        <v>1259720</v>
      </c>
      <c r="C415" s="1676">
        <f t="shared" si="3"/>
        <v>67.943590639189665</v>
      </c>
      <c r="D415" s="1677">
        <f t="shared" si="4"/>
        <v>32.056409360810342</v>
      </c>
      <c r="E415" s="1603"/>
    </row>
    <row r="416" spans="1:5" ht="15">
      <c r="A416" s="1636">
        <v>2004</v>
      </c>
      <c r="B416" s="1675">
        <f>'[2]Mid Yr Annual'!AC51</f>
        <v>1315179</v>
      </c>
      <c r="C416" s="1676">
        <f t="shared" si="3"/>
        <v>68.211475396124783</v>
      </c>
      <c r="D416" s="1677">
        <f t="shared" si="4"/>
        <v>31.788524603875214</v>
      </c>
      <c r="E416" s="1603"/>
    </row>
    <row r="417" spans="1:9" ht="15">
      <c r="A417" s="1636">
        <v>2005</v>
      </c>
      <c r="B417" s="1678">
        <v>1374169</v>
      </c>
      <c r="C417" s="1679">
        <f t="shared" si="3"/>
        <v>68.577742743998826</v>
      </c>
      <c r="D417" s="1657">
        <f t="shared" si="4"/>
        <v>31.422257256001163</v>
      </c>
      <c r="E417" s="1603"/>
    </row>
    <row r="418" spans="1:9" ht="15">
      <c r="A418" s="1636">
        <v>2006</v>
      </c>
      <c r="B418" s="1680">
        <v>1461479</v>
      </c>
      <c r="C418" s="1676">
        <f t="shared" si="3"/>
        <v>68.23162626664265</v>
      </c>
      <c r="D418" s="1677">
        <f t="shared" si="4"/>
        <v>31.768334070407672</v>
      </c>
      <c r="E418" s="1603"/>
    </row>
    <row r="419" spans="1:9" ht="15">
      <c r="A419" s="1636">
        <v>2007</v>
      </c>
      <c r="B419" s="1680">
        <v>1574280</v>
      </c>
      <c r="C419" s="1676">
        <f t="shared" si="3"/>
        <v>67.614559805951799</v>
      </c>
      <c r="D419" s="1677">
        <f t="shared" si="4"/>
        <v>32.385513923058646</v>
      </c>
      <c r="E419" s="1603"/>
    </row>
    <row r="420" spans="1:9" ht="15">
      <c r="A420" s="1636">
        <v>2008</v>
      </c>
      <c r="B420" s="1680">
        <v>1695788</v>
      </c>
      <c r="C420" s="1676">
        <f t="shared" si="3"/>
        <v>66.958566229712304</v>
      </c>
      <c r="D420" s="1677">
        <f t="shared" si="4"/>
        <v>33.041432166800675</v>
      </c>
      <c r="E420" s="1603"/>
    </row>
    <row r="421" spans="1:9" ht="15">
      <c r="A421" s="1636">
        <v>2009</v>
      </c>
      <c r="B421" s="1680">
        <v>1826673</v>
      </c>
      <c r="C421" s="1676">
        <f t="shared" si="3"/>
        <v>66.261703782182352</v>
      </c>
      <c r="D421" s="1677">
        <f t="shared" si="4"/>
        <v>33.738332132752269</v>
      </c>
      <c r="E421" s="1603"/>
    </row>
    <row r="422" spans="1:9" ht="15">
      <c r="A422" s="1636">
        <v>2010</v>
      </c>
      <c r="B422" s="1681">
        <v>1967658.9440589999</v>
      </c>
      <c r="C422" s="1682">
        <f t="shared" si="3"/>
        <v>65.521873284628654</v>
      </c>
      <c r="D422" s="1683">
        <f t="shared" si="4"/>
        <v>34.47812671537136</v>
      </c>
      <c r="E422" s="1603"/>
    </row>
    <row r="423" spans="1:9" ht="15">
      <c r="A423" s="1669"/>
      <c r="B423" s="1647" t="s">
        <v>671</v>
      </c>
      <c r="C423" s="1647"/>
      <c r="D423" s="1647"/>
      <c r="E423" s="1603"/>
    </row>
    <row r="424" spans="1:9" ht="15">
      <c r="A424" s="1636"/>
      <c r="B424" s="1671">
        <v>4317</v>
      </c>
      <c r="C424" s="1671" t="s">
        <v>1</v>
      </c>
      <c r="D424" s="1671" t="s">
        <v>1</v>
      </c>
      <c r="E424" s="1603"/>
    </row>
    <row r="425" spans="1:9">
      <c r="A425" s="463" t="s">
        <v>395</v>
      </c>
      <c r="D425" s="1603"/>
      <c r="F425" s="1632"/>
      <c r="G425" s="1632"/>
      <c r="H425" s="1632"/>
      <c r="I425" s="1632"/>
    </row>
    <row r="426" spans="1:9">
      <c r="A426" s="1602" t="s">
        <v>1032</v>
      </c>
      <c r="D426" s="1603"/>
      <c r="F426" s="1632"/>
      <c r="G426" s="1632"/>
      <c r="H426" s="1632"/>
      <c r="I426" s="1632"/>
    </row>
    <row r="427" spans="1:9">
      <c r="A427" s="1651"/>
      <c r="F427" s="1632"/>
      <c r="G427" s="1632"/>
      <c r="H427" s="1632"/>
      <c r="I427" s="1632"/>
    </row>
    <row r="428" spans="1:9">
      <c r="A428" s="1603"/>
    </row>
    <row r="429" spans="1:9" s="1630" customFormat="1" ht="15">
      <c r="A429" s="1629" t="s">
        <v>1042</v>
      </c>
      <c r="B429" s="1585"/>
      <c r="C429" s="1585"/>
      <c r="E429" s="1585"/>
    </row>
    <row r="430" spans="1:9">
      <c r="A430" s="1652" t="s">
        <v>470</v>
      </c>
      <c r="D430" s="1603"/>
    </row>
    <row r="431" spans="1:9" ht="15">
      <c r="A431" s="1633" t="s">
        <v>69</v>
      </c>
      <c r="B431" s="1635" t="s">
        <v>67</v>
      </c>
      <c r="C431" s="1635" t="s">
        <v>873</v>
      </c>
      <c r="D431" s="1635" t="s">
        <v>874</v>
      </c>
      <c r="E431" s="1603"/>
    </row>
    <row r="432" spans="1:9" ht="15">
      <c r="A432" s="1636" t="s">
        <v>1043</v>
      </c>
      <c r="B432" s="1684">
        <f t="shared" ref="B432:D447" si="5">((B37/B36)-1)*100</f>
        <v>21.011653606590318</v>
      </c>
      <c r="C432" s="1684">
        <f t="shared" si="5"/>
        <v>21.729758857604754</v>
      </c>
      <c r="D432" s="1685">
        <f t="shared" si="5"/>
        <v>18.905570920584758</v>
      </c>
      <c r="E432" s="1603"/>
    </row>
    <row r="433" spans="1:5" ht="15">
      <c r="A433" s="1636" t="s">
        <v>1044</v>
      </c>
      <c r="B433" s="1684">
        <f t="shared" si="5"/>
        <v>17.363330704412427</v>
      </c>
      <c r="C433" s="1684">
        <f t="shared" si="5"/>
        <v>17.850818946436476</v>
      </c>
      <c r="D433" s="1686">
        <f t="shared" si="5"/>
        <v>15.899651104834689</v>
      </c>
      <c r="E433" s="1603"/>
    </row>
    <row r="434" spans="1:5" ht="15">
      <c r="A434" s="1636" t="s">
        <v>1045</v>
      </c>
      <c r="B434" s="1684">
        <f t="shared" si="5"/>
        <v>7.6961165735304427</v>
      </c>
      <c r="C434" s="1684">
        <f t="shared" si="5"/>
        <v>7.8035496290731476</v>
      </c>
      <c r="D434" s="1686">
        <f t="shared" si="5"/>
        <v>7.368119266055051</v>
      </c>
      <c r="E434" s="1603"/>
    </row>
    <row r="435" spans="1:5" ht="15">
      <c r="A435" s="1636" t="s">
        <v>1046</v>
      </c>
      <c r="B435" s="1684">
        <f t="shared" si="5"/>
        <v>7.760262725779965</v>
      </c>
      <c r="C435" s="1684">
        <f t="shared" si="5"/>
        <v>7.8266550522648082</v>
      </c>
      <c r="D435" s="1686">
        <f t="shared" si="5"/>
        <v>7.5567423230974651</v>
      </c>
      <c r="E435" s="1603"/>
    </row>
    <row r="436" spans="1:5" ht="15">
      <c r="A436" s="1636" t="s">
        <v>1047</v>
      </c>
      <c r="B436" s="1684">
        <f t="shared" si="5"/>
        <v>7.8292140310242786</v>
      </c>
      <c r="C436" s="1684">
        <f t="shared" si="5"/>
        <v>7.8482853334410407</v>
      </c>
      <c r="D436" s="1686">
        <f t="shared" si="5"/>
        <v>7.7706057596822253</v>
      </c>
      <c r="E436" s="1603"/>
    </row>
    <row r="437" spans="1:5" ht="15">
      <c r="A437" s="1636" t="s">
        <v>1048</v>
      </c>
      <c r="B437" s="1684">
        <f t="shared" si="5"/>
        <v>7.905149511050813</v>
      </c>
      <c r="C437" s="1684">
        <f t="shared" si="5"/>
        <v>7.868913857677895</v>
      </c>
      <c r="D437" s="1686">
        <f t="shared" si="5"/>
        <v>8.0165860400829292</v>
      </c>
      <c r="E437" s="1603"/>
    </row>
    <row r="438" spans="1:5" ht="15">
      <c r="A438" s="1636" t="s">
        <v>1049</v>
      </c>
      <c r="B438" s="1684">
        <f t="shared" si="5"/>
        <v>7.9860656381780526</v>
      </c>
      <c r="C438" s="1684">
        <f t="shared" si="5"/>
        <v>7.8920870803097065</v>
      </c>
      <c r="D438" s="1686">
        <f t="shared" si="5"/>
        <v>8.2746854339944562</v>
      </c>
      <c r="E438" s="1603"/>
    </row>
    <row r="439" spans="1:5" ht="15">
      <c r="A439" s="1636" t="s">
        <v>1050</v>
      </c>
      <c r="B439" s="1684">
        <f t="shared" si="5"/>
        <v>8.0624818084796814</v>
      </c>
      <c r="C439" s="1684">
        <f t="shared" si="5"/>
        <v>7.9069318401235655</v>
      </c>
      <c r="D439" s="1686">
        <f t="shared" si="5"/>
        <v>8.5385069923183075</v>
      </c>
      <c r="E439" s="1603"/>
    </row>
    <row r="440" spans="1:5" ht="15">
      <c r="A440" s="1636" t="s">
        <v>1051</v>
      </c>
      <c r="B440" s="1684">
        <f t="shared" si="5"/>
        <v>22.138175615011679</v>
      </c>
      <c r="C440" s="1684">
        <f t="shared" si="5"/>
        <v>22.367361546032029</v>
      </c>
      <c r="D440" s="1686">
        <f t="shared" si="5"/>
        <v>21.440885582070599</v>
      </c>
      <c r="E440" s="1603"/>
    </row>
    <row r="441" spans="1:5" ht="15">
      <c r="A441" s="1636" t="s">
        <v>1052</v>
      </c>
      <c r="B441" s="1684">
        <f t="shared" si="5"/>
        <v>22.600385922999177</v>
      </c>
      <c r="C441" s="1684">
        <f t="shared" si="5"/>
        <v>22.641417464843649</v>
      </c>
      <c r="D441" s="1686">
        <f t="shared" si="5"/>
        <v>22.474596533173941</v>
      </c>
      <c r="E441" s="1603"/>
    </row>
    <row r="442" spans="1:5" ht="15">
      <c r="A442" s="1636" t="s">
        <v>1053</v>
      </c>
      <c r="B442" s="1684">
        <f t="shared" si="5"/>
        <v>23.080958733680102</v>
      </c>
      <c r="C442" s="1684">
        <f t="shared" si="5"/>
        <v>22.90693746149719</v>
      </c>
      <c r="D442" s="1686">
        <f t="shared" si="5"/>
        <v>23.615178135675929</v>
      </c>
      <c r="E442" s="1603"/>
    </row>
    <row r="443" spans="1:5" ht="15">
      <c r="A443" s="1636" t="s">
        <v>1054</v>
      </c>
      <c r="B443" s="1684">
        <f t="shared" si="5"/>
        <v>23.581493344375293</v>
      </c>
      <c r="C443" s="1684">
        <f t="shared" si="5"/>
        <v>23.160005173974895</v>
      </c>
      <c r="D443" s="1686">
        <f t="shared" si="5"/>
        <v>24.867985984306372</v>
      </c>
      <c r="E443" s="1603"/>
    </row>
    <row r="444" spans="1:5" ht="15">
      <c r="A444" s="1636" t="s">
        <v>1055</v>
      </c>
      <c r="B444" s="1684">
        <f t="shared" si="5"/>
        <v>24.103711295504262</v>
      </c>
      <c r="C444" s="1684">
        <f t="shared" si="5"/>
        <v>23.402300057764002</v>
      </c>
      <c r="D444" s="1686">
        <f t="shared" si="5"/>
        <v>26.215318947118817</v>
      </c>
      <c r="E444" s="1603"/>
    </row>
    <row r="445" spans="1:5" ht="15">
      <c r="A445" s="1636" t="s">
        <v>1056</v>
      </c>
      <c r="B445" s="1684">
        <f t="shared" si="5"/>
        <v>24.646438979457329</v>
      </c>
      <c r="C445" s="1684">
        <f t="shared" si="5"/>
        <v>23.631353858592739</v>
      </c>
      <c r="D445" s="1686">
        <f t="shared" si="5"/>
        <v>27.634257084703307</v>
      </c>
      <c r="E445" s="1603"/>
    </row>
    <row r="446" spans="1:5" ht="15">
      <c r="A446" s="1636" t="s">
        <v>1057</v>
      </c>
      <c r="B446" s="1684">
        <f t="shared" si="5"/>
        <v>25.207203878423414</v>
      </c>
      <c r="C446" s="1684">
        <f t="shared" si="5"/>
        <v>23.845419108346032</v>
      </c>
      <c r="D446" s="1686">
        <f t="shared" si="5"/>
        <v>29.089793915603536</v>
      </c>
      <c r="E446" s="1603"/>
    </row>
    <row r="447" spans="1:5" ht="15">
      <c r="A447" s="1636" t="s">
        <v>1058</v>
      </c>
      <c r="B447" s="1684">
        <f t="shared" si="5"/>
        <v>16.233928126224306</v>
      </c>
      <c r="C447" s="1684">
        <f t="shared" si="5"/>
        <v>16.333847500729568</v>
      </c>
      <c r="D447" s="1686">
        <f t="shared" si="5"/>
        <v>15.960621092042505</v>
      </c>
      <c r="E447" s="1603"/>
    </row>
    <row r="448" spans="1:5" ht="15">
      <c r="A448" s="1636" t="s">
        <v>1059</v>
      </c>
      <c r="B448" s="1684">
        <f t="shared" ref="B448:D463" si="6">((B53/B52)-1)*100</f>
        <v>16.333471951673275</v>
      </c>
      <c r="C448" s="1684">
        <f t="shared" si="6"/>
        <v>16.401481216030579</v>
      </c>
      <c r="D448" s="1686">
        <f t="shared" si="6"/>
        <v>16.146849135458496</v>
      </c>
      <c r="E448" s="1603"/>
    </row>
    <row r="449" spans="1:5" ht="15">
      <c r="A449" s="1636" t="s">
        <v>1060</v>
      </c>
      <c r="B449" s="1684">
        <f t="shared" si="6"/>
        <v>16.429985174482042</v>
      </c>
      <c r="C449" s="1684">
        <f t="shared" si="6"/>
        <v>16.466127219830561</v>
      </c>
      <c r="D449" s="1686">
        <f t="shared" si="6"/>
        <v>16.330591107285475</v>
      </c>
      <c r="E449" s="1603"/>
    </row>
    <row r="450" spans="1:5" ht="15">
      <c r="A450" s="1636" t="s">
        <v>1061</v>
      </c>
      <c r="B450" s="1684">
        <f t="shared" si="6"/>
        <v>16.523388770029278</v>
      </c>
      <c r="C450" s="1684">
        <f t="shared" si="6"/>
        <v>16.527742287934721</v>
      </c>
      <c r="D450" s="1686">
        <f t="shared" si="6"/>
        <v>16.51140223192624</v>
      </c>
      <c r="E450" s="1603"/>
    </row>
    <row r="451" spans="1:5" ht="15">
      <c r="A451" s="1636" t="s">
        <v>1062</v>
      </c>
      <c r="B451" s="1684">
        <f t="shared" si="6"/>
        <v>16.615217349098188</v>
      </c>
      <c r="C451" s="1684">
        <f t="shared" si="6"/>
        <v>16.586955617644051</v>
      </c>
      <c r="D451" s="1686">
        <f t="shared" si="6"/>
        <v>16.693041269312459</v>
      </c>
      <c r="E451" s="1603"/>
    </row>
    <row r="452" spans="1:5" ht="15">
      <c r="A452" s="1636" t="s">
        <v>1063</v>
      </c>
      <c r="B452" s="1684">
        <f t="shared" si="6"/>
        <v>5.493334601800437</v>
      </c>
      <c r="C452" s="1684">
        <f t="shared" si="6"/>
        <v>3.9556505355596627</v>
      </c>
      <c r="D452" s="1686">
        <f t="shared" si="6"/>
        <v>9.7237835233659808</v>
      </c>
      <c r="E452" s="1603"/>
    </row>
    <row r="453" spans="1:5" ht="15">
      <c r="A453" s="1636" t="s">
        <v>1064</v>
      </c>
      <c r="B453" s="1684">
        <f t="shared" si="6"/>
        <v>5.5747691364259389</v>
      </c>
      <c r="C453" s="1684">
        <f t="shared" si="6"/>
        <v>3.9823188288251821</v>
      </c>
      <c r="D453" s="1686">
        <f t="shared" si="6"/>
        <v>9.7255762897914479</v>
      </c>
      <c r="E453" s="1603"/>
    </row>
    <row r="454" spans="1:5" ht="15">
      <c r="A454" s="1636" t="s">
        <v>1065</v>
      </c>
      <c r="B454" s="1684">
        <f t="shared" si="6"/>
        <v>5.6575246807992752</v>
      </c>
      <c r="C454" s="1684">
        <f t="shared" si="6"/>
        <v>4.0098040098040189</v>
      </c>
      <c r="D454" s="1686">
        <f t="shared" si="6"/>
        <v>9.7275947416003419</v>
      </c>
      <c r="E454" s="1603"/>
    </row>
    <row r="455" spans="1:5" ht="15">
      <c r="A455" s="1636" t="s">
        <v>1066</v>
      </c>
      <c r="B455" s="1684">
        <f t="shared" si="6"/>
        <v>5.7418366439491386</v>
      </c>
      <c r="C455" s="1684">
        <f t="shared" si="6"/>
        <v>4.0383733440246372</v>
      </c>
      <c r="D455" s="1686">
        <f t="shared" si="6"/>
        <v>9.7303357127903176</v>
      </c>
      <c r="E455" s="1603"/>
    </row>
    <row r="456" spans="1:5" ht="15">
      <c r="A456" s="1636" t="s">
        <v>1067</v>
      </c>
      <c r="B456" s="1684">
        <f t="shared" si="6"/>
        <v>5.8272376099284928</v>
      </c>
      <c r="C456" s="1684">
        <f t="shared" si="6"/>
        <v>4.0679234821181076</v>
      </c>
      <c r="D456" s="1686">
        <f t="shared" si="6"/>
        <v>9.7328303001581684</v>
      </c>
      <c r="E456" s="1603"/>
    </row>
    <row r="457" spans="1:5" ht="15">
      <c r="A457" s="1636" t="s">
        <v>1068</v>
      </c>
      <c r="B457" s="1684">
        <f t="shared" si="6"/>
        <v>5.2065497735104715</v>
      </c>
      <c r="C457" s="1684">
        <f t="shared" si="6"/>
        <v>5.3877076934142787</v>
      </c>
      <c r="D457" s="1686">
        <f t="shared" si="6"/>
        <v>4.8251493311646465</v>
      </c>
      <c r="E457" s="1603"/>
    </row>
    <row r="458" spans="1:5" ht="15">
      <c r="A458" s="1636" t="s">
        <v>1069</v>
      </c>
      <c r="B458" s="1684">
        <f t="shared" si="6"/>
        <v>5.2079416990703731</v>
      </c>
      <c r="C458" s="1684">
        <f t="shared" si="6"/>
        <v>5.387806277600693</v>
      </c>
      <c r="D458" s="1686">
        <f t="shared" si="6"/>
        <v>4.8272319660991547</v>
      </c>
      <c r="E458" s="1603"/>
    </row>
    <row r="459" spans="1:5" ht="15">
      <c r="A459" s="1636" t="s">
        <v>1070</v>
      </c>
      <c r="B459" s="1684">
        <f t="shared" si="6"/>
        <v>5.2091033253865993</v>
      </c>
      <c r="C459" s="1684">
        <f t="shared" si="6"/>
        <v>5.3879604999628183</v>
      </c>
      <c r="D459" s="1686">
        <f t="shared" si="6"/>
        <v>4.8285014291547634</v>
      </c>
      <c r="E459" s="1603"/>
    </row>
    <row r="460" spans="1:5" ht="15">
      <c r="A460" s="1636" t="s">
        <v>1071</v>
      </c>
      <c r="B460" s="1684">
        <f t="shared" si="6"/>
        <v>5.210359299825984</v>
      </c>
      <c r="C460" s="1684">
        <f t="shared" si="6"/>
        <v>5.3881203712554671</v>
      </c>
      <c r="D460" s="1686">
        <f t="shared" si="6"/>
        <v>4.8300710877398068</v>
      </c>
      <c r="E460" s="1603"/>
    </row>
    <row r="461" spans="1:5" ht="15">
      <c r="A461" s="1636" t="s">
        <v>1072</v>
      </c>
      <c r="B461" s="1684">
        <f t="shared" si="6"/>
        <v>5.2117792047739586</v>
      </c>
      <c r="C461" s="1684">
        <f t="shared" si="6"/>
        <v>5.3884262538656857</v>
      </c>
      <c r="D461" s="1686">
        <f t="shared" si="6"/>
        <v>4.8318625174175622</v>
      </c>
      <c r="E461" s="1603"/>
    </row>
    <row r="462" spans="1:5" ht="15">
      <c r="A462" s="1636" t="s">
        <v>1073</v>
      </c>
      <c r="B462" s="1684">
        <f t="shared" si="6"/>
        <v>5.2131001454388537</v>
      </c>
      <c r="C462" s="1684">
        <f t="shared" si="6"/>
        <v>5.3885356322451505</v>
      </c>
      <c r="D462" s="1686">
        <f t="shared" si="6"/>
        <v>4.8337859930971172</v>
      </c>
      <c r="E462" s="1603"/>
    </row>
    <row r="463" spans="1:5" ht="15">
      <c r="A463" s="1636" t="s">
        <v>1074</v>
      </c>
      <c r="B463" s="1684">
        <f t="shared" si="6"/>
        <v>5.214220650199497</v>
      </c>
      <c r="C463" s="1684">
        <f t="shared" si="6"/>
        <v>5.3885415957767524</v>
      </c>
      <c r="D463" s="1686">
        <f t="shared" si="6"/>
        <v>4.8353218124109754</v>
      </c>
      <c r="E463" s="1603"/>
    </row>
    <row r="464" spans="1:5" ht="15">
      <c r="A464" s="1636" t="s">
        <v>1075</v>
      </c>
      <c r="B464" s="1684">
        <f t="shared" ref="B464:D479" si="7">((B69/B68)-1)*100</f>
        <v>5.2155400462242207</v>
      </c>
      <c r="C464" s="1684">
        <f t="shared" si="7"/>
        <v>5.3886658499505469</v>
      </c>
      <c r="D464" s="1686">
        <f t="shared" si="7"/>
        <v>4.8372531787433282</v>
      </c>
      <c r="E464" s="1603"/>
    </row>
    <row r="465" spans="1:5" ht="15">
      <c r="A465" s="1636" t="s">
        <v>1076</v>
      </c>
      <c r="B465" s="1684">
        <f t="shared" si="7"/>
        <v>5.216729141504306</v>
      </c>
      <c r="C465" s="1684">
        <f t="shared" si="7"/>
        <v>5.3888640879528715</v>
      </c>
      <c r="D465" s="1686">
        <f t="shared" si="7"/>
        <v>4.838629048693921</v>
      </c>
      <c r="E465" s="1603"/>
    </row>
    <row r="466" spans="1:5" ht="15">
      <c r="A466" s="1636" t="s">
        <v>1077</v>
      </c>
      <c r="B466" s="1684">
        <f t="shared" si="7"/>
        <v>5.2179599900758378</v>
      </c>
      <c r="C466" s="1684">
        <f t="shared" si="7"/>
        <v>5.3892295144327917</v>
      </c>
      <c r="D466" s="1686">
        <f t="shared" si="7"/>
        <v>4.8397863818424591</v>
      </c>
      <c r="E466" s="1603"/>
    </row>
    <row r="467" spans="1:5" ht="15">
      <c r="A467" s="1636" t="s">
        <v>1078</v>
      </c>
      <c r="B467" s="1684">
        <f t="shared" si="7"/>
        <v>3.8602759404566589</v>
      </c>
      <c r="C467" s="1684">
        <f t="shared" si="7"/>
        <v>3.5210579408612386</v>
      </c>
      <c r="D467" s="1686">
        <f t="shared" si="7"/>
        <v>4.613215501467649</v>
      </c>
      <c r="E467" s="1603"/>
    </row>
    <row r="468" spans="1:5" ht="15">
      <c r="A468" s="1636" t="s">
        <v>1079</v>
      </c>
      <c r="B468" s="1684">
        <f t="shared" si="7"/>
        <v>3.8655738253769556</v>
      </c>
      <c r="C468" s="1684">
        <f t="shared" si="7"/>
        <v>3.5243209664133524</v>
      </c>
      <c r="D468" s="1686">
        <f t="shared" si="7"/>
        <v>4.6151222171314732</v>
      </c>
      <c r="E468" s="1603"/>
    </row>
    <row r="469" spans="1:5" ht="15">
      <c r="A469" s="1636" t="s">
        <v>1080</v>
      </c>
      <c r="B469" s="1684">
        <f t="shared" si="7"/>
        <v>3.870891056396264</v>
      </c>
      <c r="C469" s="1684">
        <f t="shared" si="7"/>
        <v>3.5275897671217082</v>
      </c>
      <c r="D469" s="1686">
        <f t="shared" si="7"/>
        <v>4.6170764376616269</v>
      </c>
      <c r="E469" s="1603"/>
    </row>
    <row r="470" spans="1:5" ht="15">
      <c r="A470" s="1636" t="s">
        <v>1081</v>
      </c>
      <c r="B470" s="1684">
        <f t="shared" si="7"/>
        <v>3.8761757264313967</v>
      </c>
      <c r="C470" s="1684">
        <f t="shared" si="7"/>
        <v>3.5308440981885569</v>
      </c>
      <c r="D470" s="1686">
        <f t="shared" si="7"/>
        <v>4.6189574038990378</v>
      </c>
      <c r="E470" s="1603"/>
    </row>
    <row r="471" spans="1:5" ht="15">
      <c r="A471" s="1636" t="s">
        <v>1082</v>
      </c>
      <c r="B471" s="1684">
        <f t="shared" si="7"/>
        <v>3.8813750944086678</v>
      </c>
      <c r="C471" s="1684">
        <f t="shared" si="7"/>
        <v>3.5340610484861479</v>
      </c>
      <c r="D471" s="1686">
        <f t="shared" si="7"/>
        <v>4.6206509802088958</v>
      </c>
      <c r="E471" s="1603"/>
    </row>
    <row r="472" spans="1:5" ht="15">
      <c r="A472" s="1636" t="s">
        <v>1083</v>
      </c>
      <c r="B472" s="1684">
        <f t="shared" si="7"/>
        <v>3.8866161716017311</v>
      </c>
      <c r="C472" s="1684">
        <f t="shared" si="7"/>
        <v>3.5372157133011672</v>
      </c>
      <c r="D472" s="1686">
        <f t="shared" si="7"/>
        <v>4.6226088510201047</v>
      </c>
      <c r="E472" s="1603"/>
    </row>
    <row r="473" spans="1:5" ht="15">
      <c r="A473" s="1636" t="s">
        <v>1084</v>
      </c>
      <c r="B473" s="1684">
        <f t="shared" si="7"/>
        <v>4.3878567047561212</v>
      </c>
      <c r="C473" s="1684">
        <f t="shared" si="7"/>
        <v>3.9235339070594399</v>
      </c>
      <c r="D473" s="1686">
        <f t="shared" si="7"/>
        <v>5.3557800583849735</v>
      </c>
      <c r="E473" s="1603"/>
    </row>
    <row r="474" spans="1:5" ht="15">
      <c r="A474" s="1636" t="s">
        <v>1085</v>
      </c>
      <c r="B474" s="1684">
        <f t="shared" si="7"/>
        <v>4.395098969490796</v>
      </c>
      <c r="C474" s="1684">
        <f t="shared" si="7"/>
        <v>3.9238292316409185</v>
      </c>
      <c r="D474" s="1686">
        <f t="shared" si="7"/>
        <v>5.3641486734629318</v>
      </c>
      <c r="E474" s="1603"/>
    </row>
    <row r="475" spans="1:5" ht="15">
      <c r="A475" s="1636" t="s">
        <v>1086</v>
      </c>
      <c r="B475" s="1684">
        <f t="shared" si="7"/>
        <v>4.4024862667894515</v>
      </c>
      <c r="C475" s="1684">
        <f t="shared" si="7"/>
        <v>3.9241877598623187</v>
      </c>
      <c r="D475" s="1686">
        <f t="shared" si="7"/>
        <v>5.3725444947644752</v>
      </c>
      <c r="E475" s="1603"/>
    </row>
    <row r="476" spans="1:5" ht="15">
      <c r="A476" s="1636" t="s">
        <v>1087</v>
      </c>
      <c r="B476" s="1684">
        <f t="shared" si="7"/>
        <v>4.4853210095355811</v>
      </c>
      <c r="C476" s="1684">
        <f t="shared" si="7"/>
        <v>3.9961223733356199</v>
      </c>
      <c r="D476" s="1686">
        <f t="shared" si="7"/>
        <v>5.4638488527537055</v>
      </c>
      <c r="E476" s="1603"/>
    </row>
    <row r="477" spans="1:5" ht="15">
      <c r="A477" s="1636" t="s">
        <v>1088</v>
      </c>
      <c r="B477" s="1687">
        <f t="shared" si="7"/>
        <v>6.353658101732762</v>
      </c>
      <c r="C477" s="1687">
        <f t="shared" si="7"/>
        <v>6.9419036088302244</v>
      </c>
      <c r="D477" s="1688">
        <f t="shared" si="7"/>
        <v>5.1934762571670401</v>
      </c>
      <c r="E477" s="1603"/>
    </row>
    <row r="478" spans="1:5" ht="15">
      <c r="A478" s="1636" t="s">
        <v>1089</v>
      </c>
      <c r="B478" s="1684">
        <f t="shared" si="7"/>
        <v>7.7182771699080277</v>
      </c>
      <c r="C478" s="1684">
        <f t="shared" si="7"/>
        <v>9.0966503064166417</v>
      </c>
      <c r="D478" s="1686">
        <f t="shared" si="7"/>
        <v>4.9542849236100972</v>
      </c>
      <c r="E478" s="1603"/>
    </row>
    <row r="479" spans="1:5" ht="15">
      <c r="A479" s="1636" t="s">
        <v>1090</v>
      </c>
      <c r="B479" s="1684">
        <f t="shared" si="7"/>
        <v>7.718322026577229</v>
      </c>
      <c r="C479" s="1684">
        <f t="shared" si="7"/>
        <v>9.0737260443280334</v>
      </c>
      <c r="D479" s="1686">
        <f t="shared" si="7"/>
        <v>4.893138752742221</v>
      </c>
    </row>
    <row r="480" spans="1:5" ht="15">
      <c r="A480" s="1636" t="s">
        <v>1091</v>
      </c>
      <c r="B480" s="1684">
        <f t="shared" ref="B480:D481" si="8">((B85/B84)-1)*100</f>
        <v>7.7182407234866579</v>
      </c>
      <c r="C480" s="1684">
        <f t="shared" si="8"/>
        <v>9.0494826426319221</v>
      </c>
      <c r="D480" s="1686">
        <f t="shared" si="8"/>
        <v>4.8328095194847931</v>
      </c>
    </row>
    <row r="481" spans="1:7" ht="15">
      <c r="A481" s="1636" t="s">
        <v>1092</v>
      </c>
      <c r="B481" s="1689">
        <f t="shared" si="8"/>
        <v>7.7181818562490401</v>
      </c>
      <c r="C481" s="1690">
        <f t="shared" si="8"/>
        <v>9.0248970667412785</v>
      </c>
      <c r="D481" s="1691">
        <f t="shared" si="8"/>
        <v>4.7721157128186809</v>
      </c>
    </row>
    <row r="482" spans="1:7">
      <c r="A482" s="463" t="s">
        <v>395</v>
      </c>
      <c r="D482" s="1603"/>
    </row>
    <row r="483" spans="1:7">
      <c r="A483" s="1692" t="s">
        <v>1093</v>
      </c>
      <c r="B483" s="1692"/>
      <c r="C483" s="1692"/>
      <c r="D483" s="1692"/>
      <c r="E483" s="1692"/>
    </row>
    <row r="485" spans="1:7" s="1630" customFormat="1" ht="15">
      <c r="A485" s="1693" t="s">
        <v>1094</v>
      </c>
      <c r="B485" s="1585"/>
      <c r="C485" s="1585"/>
      <c r="D485" s="1585"/>
      <c r="E485" s="1585"/>
    </row>
    <row r="486" spans="1:7">
      <c r="A486" s="1652" t="s">
        <v>470</v>
      </c>
      <c r="D486" s="1603"/>
    </row>
    <row r="487" spans="1:7" ht="15">
      <c r="A487" s="1633" t="s">
        <v>69</v>
      </c>
      <c r="B487" s="1635" t="s">
        <v>67</v>
      </c>
      <c r="C487" s="1635" t="s">
        <v>873</v>
      </c>
      <c r="D487" s="1635" t="s">
        <v>874</v>
      </c>
    </row>
    <row r="488" spans="1:7" ht="15">
      <c r="A488" s="1636" t="s">
        <v>1043</v>
      </c>
      <c r="B488" s="1684">
        <f t="shared" ref="B488:D503" si="9">((B157/B156)-1)*100</f>
        <v>13.738250180766443</v>
      </c>
      <c r="C488" s="1694">
        <f t="shared" si="9"/>
        <v>13.363387538238602</v>
      </c>
      <c r="D488" s="1685">
        <f t="shared" si="9"/>
        <v>14.218009478672977</v>
      </c>
      <c r="E488" s="1684"/>
      <c r="F488" s="1695"/>
      <c r="G488" s="1695"/>
    </row>
    <row r="489" spans="1:7" ht="15">
      <c r="A489" s="1636" t="s">
        <v>1044</v>
      </c>
      <c r="B489" s="1684">
        <f t="shared" si="9"/>
        <v>12.078830260648443</v>
      </c>
      <c r="C489" s="1696">
        <f t="shared" si="9"/>
        <v>11.788098281494097</v>
      </c>
      <c r="D489" s="1686">
        <f t="shared" si="9"/>
        <v>12.448132780082988</v>
      </c>
      <c r="E489" s="1684"/>
      <c r="F489" s="1695"/>
      <c r="G489" s="1695"/>
    </row>
    <row r="490" spans="1:7" ht="15">
      <c r="A490" s="1636" t="s">
        <v>1045</v>
      </c>
      <c r="B490" s="1684">
        <f t="shared" si="9"/>
        <v>5.7926829268292623</v>
      </c>
      <c r="C490" s="1696">
        <f t="shared" si="9"/>
        <v>5.7934188794308117</v>
      </c>
      <c r="D490" s="1686">
        <f t="shared" si="9"/>
        <v>5.7917535697096012</v>
      </c>
      <c r="E490" s="1684"/>
      <c r="F490" s="1695"/>
      <c r="G490" s="1695"/>
    </row>
    <row r="491" spans="1:7" ht="15">
      <c r="A491" s="1636" t="s">
        <v>1046</v>
      </c>
      <c r="B491" s="1684">
        <f t="shared" si="9"/>
        <v>5.7971985791837044</v>
      </c>
      <c r="C491" s="1696">
        <f t="shared" si="9"/>
        <v>5.8004083103158299</v>
      </c>
      <c r="D491" s="1686">
        <f t="shared" si="9"/>
        <v>5.793145283591139</v>
      </c>
      <c r="E491" s="1684"/>
      <c r="F491" s="1695"/>
      <c r="G491" s="1695"/>
    </row>
    <row r="492" spans="1:7" ht="15">
      <c r="A492" s="1636" t="s">
        <v>1047</v>
      </c>
      <c r="B492" s="1684">
        <f t="shared" si="9"/>
        <v>5.7962751805397117</v>
      </c>
      <c r="C492" s="1696">
        <f t="shared" si="9"/>
        <v>5.8002270147559543</v>
      </c>
      <c r="D492" s="1686">
        <f t="shared" si="9"/>
        <v>5.7912844036697164</v>
      </c>
      <c r="E492" s="1684"/>
      <c r="F492" s="1695"/>
      <c r="G492" s="1695"/>
    </row>
    <row r="493" spans="1:7" ht="15">
      <c r="A493" s="1636" t="s">
        <v>1048</v>
      </c>
      <c r="B493" s="1684">
        <f t="shared" si="9"/>
        <v>5.7960601161607173</v>
      </c>
      <c r="C493" s="1696">
        <f t="shared" si="9"/>
        <v>5.7933698101062081</v>
      </c>
      <c r="D493" s="1686">
        <f t="shared" si="9"/>
        <v>5.7994579945799485</v>
      </c>
      <c r="E493" s="1684"/>
      <c r="F493" s="1695"/>
      <c r="G493" s="1695"/>
    </row>
    <row r="494" spans="1:7" ht="15">
      <c r="A494" s="1636" t="s">
        <v>1049</v>
      </c>
      <c r="B494" s="1684">
        <f t="shared" si="9"/>
        <v>5.8011206067123178</v>
      </c>
      <c r="C494" s="1696">
        <f t="shared" si="9"/>
        <v>5.8006287394787526</v>
      </c>
      <c r="D494" s="1686">
        <f t="shared" si="9"/>
        <v>5.8017418032786816</v>
      </c>
      <c r="E494" s="1684"/>
      <c r="F494" s="1695"/>
      <c r="G494" s="1695"/>
    </row>
    <row r="495" spans="1:7" ht="15">
      <c r="A495" s="1636" t="s">
        <v>1050</v>
      </c>
      <c r="B495" s="1684">
        <f t="shared" si="9"/>
        <v>5.7986519738953746</v>
      </c>
      <c r="C495" s="1696">
        <f t="shared" si="9"/>
        <v>5.7989073133327018</v>
      </c>
      <c r="D495" s="1686">
        <f t="shared" si="9"/>
        <v>5.7983295000605173</v>
      </c>
      <c r="E495" s="1684"/>
      <c r="F495" s="1695"/>
      <c r="G495" s="1695"/>
    </row>
    <row r="496" spans="1:7" ht="15">
      <c r="A496" s="1636" t="s">
        <v>1051</v>
      </c>
      <c r="B496" s="1684">
        <f t="shared" si="9"/>
        <v>14.809384164222884</v>
      </c>
      <c r="C496" s="1696">
        <f t="shared" si="9"/>
        <v>14.078637434317809</v>
      </c>
      <c r="D496" s="1686">
        <f t="shared" si="9"/>
        <v>15.732265446224257</v>
      </c>
      <c r="E496" s="1684"/>
      <c r="F496" s="1695"/>
      <c r="G496" s="1695"/>
    </row>
    <row r="497" spans="1:7" ht="15">
      <c r="A497" s="1636" t="s">
        <v>1052</v>
      </c>
      <c r="B497" s="1684">
        <f t="shared" si="9"/>
        <v>14.814814814814813</v>
      </c>
      <c r="C497" s="1696">
        <f t="shared" si="9"/>
        <v>14.072426937738246</v>
      </c>
      <c r="D497" s="1686">
        <f t="shared" si="9"/>
        <v>15.739001482946113</v>
      </c>
      <c r="E497" s="1684"/>
      <c r="F497" s="1695"/>
      <c r="G497" s="1695"/>
    </row>
    <row r="498" spans="1:7" ht="15">
      <c r="A498" s="1636" t="s">
        <v>1053</v>
      </c>
      <c r="B498" s="1684">
        <f t="shared" si="9"/>
        <v>14.821065551762501</v>
      </c>
      <c r="C498" s="1696">
        <f t="shared" si="9"/>
        <v>14.076858813700909</v>
      </c>
      <c r="D498" s="1686">
        <f t="shared" si="9"/>
        <v>15.73417613393695</v>
      </c>
      <c r="E498" s="1684"/>
      <c r="F498" s="1695"/>
      <c r="G498" s="1695"/>
    </row>
    <row r="499" spans="1:7" ht="15">
      <c r="A499" s="1636" t="s">
        <v>1054</v>
      </c>
      <c r="B499" s="1684">
        <f t="shared" si="9"/>
        <v>14.825455152831136</v>
      </c>
      <c r="C499" s="1696">
        <f t="shared" si="9"/>
        <v>14.072989137068227</v>
      </c>
      <c r="D499" s="1686">
        <f t="shared" si="9"/>
        <v>15.735478633109445</v>
      </c>
      <c r="E499" s="1684"/>
      <c r="F499" s="1695"/>
      <c r="G499" s="1695"/>
    </row>
    <row r="500" spans="1:7" ht="15">
      <c r="A500" s="1636" t="s">
        <v>1055</v>
      </c>
      <c r="B500" s="1684">
        <f t="shared" si="9"/>
        <v>14.831408372850774</v>
      </c>
      <c r="C500" s="1696">
        <f t="shared" si="9"/>
        <v>14.075540338112557</v>
      </c>
      <c r="D500" s="1686">
        <f t="shared" si="9"/>
        <v>15.732415024552004</v>
      </c>
      <c r="E500" s="1684"/>
      <c r="F500" s="1695"/>
      <c r="G500" s="1695"/>
    </row>
    <row r="501" spans="1:7" ht="15">
      <c r="A501" s="1636" t="s">
        <v>1056</v>
      </c>
      <c r="B501" s="1684">
        <f t="shared" si="9"/>
        <v>14.836208862202627</v>
      </c>
      <c r="C501" s="1696">
        <f t="shared" si="9"/>
        <v>14.074004595976186</v>
      </c>
      <c r="D501" s="1686">
        <f t="shared" si="9"/>
        <v>15.731761075600614</v>
      </c>
      <c r="E501" s="1684"/>
      <c r="F501" s="1695"/>
      <c r="G501" s="1695"/>
    </row>
    <row r="502" spans="1:7" ht="15">
      <c r="A502" s="1636" t="s">
        <v>1057</v>
      </c>
      <c r="B502" s="1684">
        <f t="shared" si="9"/>
        <v>14.841043969378065</v>
      </c>
      <c r="C502" s="1696">
        <f t="shared" si="9"/>
        <v>14.068409801019577</v>
      </c>
      <c r="D502" s="1686">
        <f t="shared" si="9"/>
        <v>15.735847259915259</v>
      </c>
      <c r="E502" s="1684"/>
      <c r="F502" s="1695"/>
      <c r="G502" s="1695"/>
    </row>
    <row r="503" spans="1:7" ht="15">
      <c r="A503" s="1636" t="s">
        <v>1058</v>
      </c>
      <c r="B503" s="1684">
        <f t="shared" si="9"/>
        <v>10.767664348561112</v>
      </c>
      <c r="C503" s="1696">
        <f t="shared" si="9"/>
        <v>10.603330209759964</v>
      </c>
      <c r="D503" s="1686">
        <f t="shared" si="9"/>
        <v>10.955241072897802</v>
      </c>
      <c r="E503" s="1684"/>
      <c r="F503" s="1695"/>
      <c r="G503" s="1695"/>
    </row>
    <row r="504" spans="1:7" ht="15">
      <c r="A504" s="1636" t="s">
        <v>1059</v>
      </c>
      <c r="B504" s="1684">
        <f t="shared" ref="B504:D519" si="10">((B173/B172)-1)*100</f>
        <v>10.768483671239526</v>
      </c>
      <c r="C504" s="1696">
        <f t="shared" si="10"/>
        <v>10.603493222106364</v>
      </c>
      <c r="D504" s="1686">
        <f t="shared" si="10"/>
        <v>10.956212227948537</v>
      </c>
      <c r="E504" s="1684"/>
      <c r="F504" s="1695"/>
      <c r="G504" s="1695"/>
    </row>
    <row r="505" spans="1:7" ht="15">
      <c r="A505" s="1636" t="s">
        <v>1060</v>
      </c>
      <c r="B505" s="1684">
        <f t="shared" si="10"/>
        <v>10.767520511054052</v>
      </c>
      <c r="C505" s="1696">
        <f t="shared" si="10"/>
        <v>10.60338224029227</v>
      </c>
      <c r="D505" s="1686">
        <f t="shared" si="10"/>
        <v>10.953685758203569</v>
      </c>
      <c r="E505" s="1684"/>
      <c r="F505" s="1695"/>
      <c r="G505" s="1695"/>
    </row>
    <row r="506" spans="1:7" ht="15">
      <c r="A506" s="1636" t="s">
        <v>1061</v>
      </c>
      <c r="B506" s="1684">
        <f t="shared" si="10"/>
        <v>10.766838645840693</v>
      </c>
      <c r="C506" s="1696">
        <f t="shared" si="10"/>
        <v>10.601742095309131</v>
      </c>
      <c r="D506" s="1686">
        <f t="shared" si="10"/>
        <v>10.953499578364045</v>
      </c>
      <c r="E506" s="1684"/>
      <c r="F506" s="1695"/>
      <c r="G506" s="1695"/>
    </row>
    <row r="507" spans="1:7" ht="15">
      <c r="A507" s="1636" t="s">
        <v>1062</v>
      </c>
      <c r="B507" s="1684">
        <f t="shared" si="10"/>
        <v>10.766698144508812</v>
      </c>
      <c r="C507" s="1696">
        <f t="shared" si="10"/>
        <v>10.599455697117111</v>
      </c>
      <c r="D507" s="1686">
        <f t="shared" si="10"/>
        <v>10.955185798431089</v>
      </c>
      <c r="E507" s="1684"/>
      <c r="F507" s="1695"/>
      <c r="G507" s="1695"/>
    </row>
    <row r="508" spans="1:7" ht="15">
      <c r="A508" s="1636" t="s">
        <v>1063</v>
      </c>
      <c r="B508" s="1684">
        <f t="shared" si="10"/>
        <v>8.4793603612944857</v>
      </c>
      <c r="C508" s="1696">
        <f t="shared" si="10"/>
        <v>7.9308392491616253</v>
      </c>
      <c r="D508" s="1686">
        <f t="shared" si="10"/>
        <v>9.0955794211903918</v>
      </c>
      <c r="E508" s="1684"/>
      <c r="F508" s="1695"/>
      <c r="G508" s="1695"/>
    </row>
    <row r="509" spans="1:7" ht="15">
      <c r="A509" s="1636" t="s">
        <v>1064</v>
      </c>
      <c r="B509" s="1684">
        <f t="shared" si="10"/>
        <v>8.482460518909507</v>
      </c>
      <c r="C509" s="1696">
        <f t="shared" si="10"/>
        <v>7.9311597126946909</v>
      </c>
      <c r="D509" s="1686">
        <f t="shared" si="10"/>
        <v>9.0951900437268751</v>
      </c>
      <c r="E509" s="1684"/>
      <c r="F509" s="1695"/>
      <c r="G509" s="1695"/>
    </row>
    <row r="510" spans="1:7" ht="15">
      <c r="A510" s="1636" t="s">
        <v>1065</v>
      </c>
      <c r="B510" s="1684">
        <f t="shared" si="10"/>
        <v>8.4858927417617913</v>
      </c>
      <c r="C510" s="1696">
        <f t="shared" si="10"/>
        <v>7.9315823908776562</v>
      </c>
      <c r="D510" s="1686">
        <f t="shared" si="10"/>
        <v>9.0953937226367465</v>
      </c>
      <c r="E510" s="1684"/>
      <c r="F510" s="1695"/>
      <c r="G510" s="1695"/>
    </row>
    <row r="511" spans="1:7" ht="15">
      <c r="A511" s="1636" t="s">
        <v>1066</v>
      </c>
      <c r="B511" s="1684">
        <f t="shared" si="10"/>
        <v>8.489901997942507</v>
      </c>
      <c r="C511" s="1696">
        <f t="shared" si="10"/>
        <v>7.9323842183657289</v>
      </c>
      <c r="D511" s="1686">
        <f t="shared" si="10"/>
        <v>9.096390082146355</v>
      </c>
      <c r="E511" s="1684"/>
      <c r="F511" s="1695"/>
      <c r="G511" s="1695"/>
    </row>
    <row r="512" spans="1:7" ht="15">
      <c r="A512" s="1636" t="s">
        <v>1067</v>
      </c>
      <c r="B512" s="1684">
        <f t="shared" si="10"/>
        <v>8.4934537771788943</v>
      </c>
      <c r="C512" s="1696">
        <f t="shared" si="10"/>
        <v>7.9335023588690268</v>
      </c>
      <c r="D512" s="1686">
        <f t="shared" si="10"/>
        <v>9.096090080132635</v>
      </c>
      <c r="E512" s="1684"/>
      <c r="F512" s="1695"/>
      <c r="G512" s="1695"/>
    </row>
    <row r="513" spans="1:7" ht="15">
      <c r="A513" s="1636" t="s">
        <v>1068</v>
      </c>
      <c r="B513" s="1684">
        <f t="shared" si="10"/>
        <v>5.2578718575820638</v>
      </c>
      <c r="C513" s="1696">
        <f t="shared" si="10"/>
        <v>5.1306830008028381</v>
      </c>
      <c r="D513" s="1686">
        <f t="shared" si="10"/>
        <v>5.3932975574235043</v>
      </c>
      <c r="E513" s="1684"/>
      <c r="F513" s="1695"/>
      <c r="G513" s="1695"/>
    </row>
    <row r="514" spans="1:7" ht="15">
      <c r="A514" s="1636" t="s">
        <v>1069</v>
      </c>
      <c r="B514" s="1684">
        <f t="shared" si="10"/>
        <v>5.2581742430312328</v>
      </c>
      <c r="C514" s="1696">
        <f t="shared" si="10"/>
        <v>5.1305983341111361</v>
      </c>
      <c r="D514" s="1686">
        <f t="shared" si="10"/>
        <v>5.3936735858691964</v>
      </c>
      <c r="E514" s="1684"/>
      <c r="F514" s="1695"/>
      <c r="G514" s="1695"/>
    </row>
    <row r="515" spans="1:7" ht="15">
      <c r="A515" s="1636" t="s">
        <v>1070</v>
      </c>
      <c r="B515" s="1684">
        <f t="shared" si="10"/>
        <v>5.2577676285378239</v>
      </c>
      <c r="C515" s="1696">
        <f t="shared" si="10"/>
        <v>5.1304125583460092</v>
      </c>
      <c r="D515" s="1686">
        <f t="shared" si="10"/>
        <v>5.3926947797460434</v>
      </c>
      <c r="E515" s="1684"/>
      <c r="F515" s="1695"/>
      <c r="G515" s="1695"/>
    </row>
    <row r="516" spans="1:7" ht="15">
      <c r="A516" s="1636" t="s">
        <v>1071</v>
      </c>
      <c r="B516" s="1684">
        <f t="shared" si="10"/>
        <v>5.2581060825203085</v>
      </c>
      <c r="C516" s="1696">
        <f t="shared" si="10"/>
        <v>5.1308297613716247</v>
      </c>
      <c r="D516" s="1686">
        <f t="shared" si="10"/>
        <v>5.3926142279555833</v>
      </c>
      <c r="E516" s="1684"/>
      <c r="F516" s="1695"/>
      <c r="G516" s="1695"/>
    </row>
    <row r="517" spans="1:7" ht="15">
      <c r="A517" s="1636" t="s">
        <v>1072</v>
      </c>
      <c r="B517" s="1684">
        <f t="shared" si="10"/>
        <v>5.2583913157533191</v>
      </c>
      <c r="C517" s="1696">
        <f t="shared" si="10"/>
        <v>5.1311385626483297</v>
      </c>
      <c r="D517" s="1686">
        <f t="shared" si="10"/>
        <v>5.3925405114124692</v>
      </c>
      <c r="E517" s="1684"/>
      <c r="F517" s="1695"/>
      <c r="G517" s="1695"/>
    </row>
    <row r="518" spans="1:7" ht="15">
      <c r="A518" s="1636" t="s">
        <v>1073</v>
      </c>
      <c r="B518" s="1684">
        <f t="shared" si="10"/>
        <v>5.2585669781931355</v>
      </c>
      <c r="C518" s="1696">
        <f t="shared" si="10"/>
        <v>5.1307579213021315</v>
      </c>
      <c r="D518" s="1686">
        <f t="shared" si="10"/>
        <v>5.3929684456563987</v>
      </c>
      <c r="E518" s="1684"/>
      <c r="F518" s="1695"/>
      <c r="G518" s="1695"/>
    </row>
    <row r="519" spans="1:7" ht="15">
      <c r="A519" s="1636" t="s">
        <v>1074</v>
      </c>
      <c r="B519" s="1684">
        <f t="shared" si="10"/>
        <v>5.2585589699357893</v>
      </c>
      <c r="C519" s="1696">
        <f t="shared" si="10"/>
        <v>5.1303227511479532</v>
      </c>
      <c r="D519" s="1686">
        <f t="shared" si="10"/>
        <v>5.3930741331115639</v>
      </c>
      <c r="E519" s="1684"/>
      <c r="F519" s="1695"/>
      <c r="G519" s="1695"/>
    </row>
    <row r="520" spans="1:7" ht="15">
      <c r="A520" s="1636" t="s">
        <v>1075</v>
      </c>
      <c r="B520" s="1684">
        <f t="shared" ref="B520:D535" si="11">((B189/B188)-1)*100</f>
        <v>5.2588169134777596</v>
      </c>
      <c r="C520" s="1696">
        <f t="shared" si="11"/>
        <v>5.1302999832411489</v>
      </c>
      <c r="D520" s="1686">
        <f t="shared" si="11"/>
        <v>5.3932904441984508</v>
      </c>
      <c r="E520" s="1684"/>
      <c r="F520" s="1695"/>
      <c r="G520" s="1695"/>
    </row>
    <row r="521" spans="1:7" ht="15">
      <c r="A521" s="1636" t="s">
        <v>1076</v>
      </c>
      <c r="B521" s="1684">
        <f t="shared" si="11"/>
        <v>5.2591409120050558</v>
      </c>
      <c r="C521" s="1696">
        <f t="shared" si="11"/>
        <v>5.1310152435986911</v>
      </c>
      <c r="D521" s="1686">
        <f t="shared" si="11"/>
        <v>5.3928705128738486</v>
      </c>
      <c r="E521" s="1684"/>
      <c r="F521" s="1695"/>
      <c r="G521" s="1695"/>
    </row>
    <row r="522" spans="1:7" ht="15">
      <c r="A522" s="1636" t="s">
        <v>1077</v>
      </c>
      <c r="B522" s="1684">
        <f t="shared" si="11"/>
        <v>5.2583748247691853</v>
      </c>
      <c r="C522" s="1696">
        <f t="shared" si="11"/>
        <v>5.1298332069749764</v>
      </c>
      <c r="D522" s="1686">
        <f t="shared" si="11"/>
        <v>5.3922052294030687</v>
      </c>
      <c r="E522" s="1684"/>
      <c r="F522" s="1695"/>
      <c r="G522" s="1695"/>
    </row>
    <row r="523" spans="1:7" ht="15">
      <c r="A523" s="1636" t="s">
        <v>1078</v>
      </c>
      <c r="B523" s="1684">
        <f t="shared" si="11"/>
        <v>4.9759354850561266</v>
      </c>
      <c r="C523" s="1696">
        <f t="shared" si="11"/>
        <v>4.7686441365508925</v>
      </c>
      <c r="D523" s="1686">
        <f t="shared" si="11"/>
        <v>5.19121846182653</v>
      </c>
      <c r="E523" s="1684"/>
      <c r="F523" s="1695"/>
      <c r="G523" s="1695"/>
    </row>
    <row r="524" spans="1:7" ht="15">
      <c r="A524" s="1636" t="s">
        <v>1079</v>
      </c>
      <c r="B524" s="1684">
        <f t="shared" si="11"/>
        <v>4.9763105742771874</v>
      </c>
      <c r="C524" s="1696">
        <f t="shared" si="11"/>
        <v>4.7684193318017876</v>
      </c>
      <c r="D524" s="1686">
        <f t="shared" si="11"/>
        <v>5.191349234603071</v>
      </c>
      <c r="E524" s="1684"/>
      <c r="F524" s="1695"/>
      <c r="G524" s="1695"/>
    </row>
    <row r="525" spans="1:7" ht="15">
      <c r="A525" s="1636" t="s">
        <v>1080</v>
      </c>
      <c r="B525" s="1684">
        <f t="shared" si="11"/>
        <v>4.9771209961743335</v>
      </c>
      <c r="C525" s="1696">
        <f t="shared" si="11"/>
        <v>4.7690222970475871</v>
      </c>
      <c r="D525" s="1686">
        <f t="shared" si="11"/>
        <v>5.1915088033978263</v>
      </c>
      <c r="E525" s="1684"/>
      <c r="F525" s="1695"/>
      <c r="G525" s="1695"/>
    </row>
    <row r="526" spans="1:7" ht="15">
      <c r="A526" s="1636" t="s">
        <v>1081</v>
      </c>
      <c r="B526" s="1684">
        <f t="shared" si="11"/>
        <v>4.9773522137665172</v>
      </c>
      <c r="C526" s="1696">
        <f t="shared" si="11"/>
        <v>4.7690715831060215</v>
      </c>
      <c r="D526" s="1686">
        <f t="shared" si="11"/>
        <v>5.1910656403574285</v>
      </c>
      <c r="E526" s="1684"/>
      <c r="F526" s="1695"/>
      <c r="G526" s="1695"/>
    </row>
    <row r="527" spans="1:7" ht="15">
      <c r="A527" s="1636" t="s">
        <v>1082</v>
      </c>
      <c r="B527" s="1684">
        <f t="shared" si="11"/>
        <v>4.9777075242305457</v>
      </c>
      <c r="C527" s="1696">
        <f t="shared" si="11"/>
        <v>4.7689591189321812</v>
      </c>
      <c r="D527" s="1686">
        <f t="shared" si="11"/>
        <v>5.1910416491440126</v>
      </c>
      <c r="E527" s="1684"/>
      <c r="F527" s="1695"/>
      <c r="G527" s="1695"/>
    </row>
    <row r="528" spans="1:7" ht="15">
      <c r="A528" s="1636" t="s">
        <v>1083</v>
      </c>
      <c r="B528" s="1684">
        <f t="shared" si="11"/>
        <v>4.9779900721176329</v>
      </c>
      <c r="C528" s="1696">
        <f t="shared" si="11"/>
        <v>4.7682639434406981</v>
      </c>
      <c r="D528" s="1686">
        <f t="shared" si="11"/>
        <v>5.1914633791759979</v>
      </c>
      <c r="E528" s="1684"/>
      <c r="F528" s="1695"/>
      <c r="G528" s="1695"/>
    </row>
    <row r="529" spans="1:7" ht="15">
      <c r="A529" s="1636" t="s">
        <v>1084</v>
      </c>
      <c r="B529" s="1684">
        <f t="shared" si="11"/>
        <v>4.24506126874864</v>
      </c>
      <c r="C529" s="1696">
        <f t="shared" si="11"/>
        <v>4.3215388495436491</v>
      </c>
      <c r="D529" s="1686">
        <f t="shared" si="11"/>
        <v>4.1675304393493429</v>
      </c>
      <c r="E529" s="1684"/>
      <c r="F529" s="1695"/>
      <c r="G529" s="1695"/>
    </row>
    <row r="530" spans="1:7" ht="15">
      <c r="A530" s="1636" t="s">
        <v>1085</v>
      </c>
      <c r="B530" s="1684">
        <f t="shared" si="11"/>
        <v>4.2450097435087208</v>
      </c>
      <c r="C530" s="1696">
        <f t="shared" si="11"/>
        <v>4.3215482825537332</v>
      </c>
      <c r="D530" s="1686">
        <f t="shared" si="11"/>
        <v>4.1673023980894897</v>
      </c>
      <c r="E530" s="1684"/>
      <c r="F530" s="1695"/>
      <c r="G530" s="1695"/>
    </row>
    <row r="531" spans="1:7" ht="15">
      <c r="A531" s="1636" t="s">
        <v>1086</v>
      </c>
      <c r="B531" s="1684">
        <f t="shared" si="11"/>
        <v>4.2451876926186127</v>
      </c>
      <c r="C531" s="1696">
        <f t="shared" si="11"/>
        <v>4.3216565097299986</v>
      </c>
      <c r="D531" s="1686">
        <f t="shared" si="11"/>
        <v>4.1674361733969212</v>
      </c>
      <c r="E531" s="1684"/>
      <c r="F531" s="1695"/>
      <c r="G531" s="1695"/>
    </row>
    <row r="532" spans="1:7" ht="15">
      <c r="A532" s="1636" t="s">
        <v>1087</v>
      </c>
      <c r="B532" s="1684">
        <f t="shared" si="11"/>
        <v>4.3067621436273962</v>
      </c>
      <c r="C532" s="1696">
        <f t="shared" si="11"/>
        <v>4.3827786816841963</v>
      </c>
      <c r="D532" s="1686">
        <f t="shared" si="11"/>
        <v>4.229356059448186</v>
      </c>
      <c r="E532" s="1684"/>
      <c r="F532" s="1695"/>
      <c r="G532" s="1695"/>
    </row>
    <row r="533" spans="1:7" ht="15">
      <c r="A533" s="1636" t="s">
        <v>1088</v>
      </c>
      <c r="B533" s="1687">
        <f t="shared" si="11"/>
        <v>4.596330435352125</v>
      </c>
      <c r="C533" s="1697">
        <f t="shared" si="11"/>
        <v>4.5622652578784173</v>
      </c>
      <c r="D533" s="1688">
        <f t="shared" si="11"/>
        <v>4.6313838429458798</v>
      </c>
      <c r="E533" s="1684"/>
      <c r="F533" s="1695"/>
      <c r="G533" s="1695"/>
    </row>
    <row r="534" spans="1:7" ht="15">
      <c r="A534" s="1636" t="s">
        <v>1089</v>
      </c>
      <c r="B534" s="1684">
        <f t="shared" si="11"/>
        <v>4.8499103999561699</v>
      </c>
      <c r="C534" s="1696">
        <f t="shared" si="11"/>
        <v>4.7174533672913688</v>
      </c>
      <c r="D534" s="1686">
        <f t="shared" si="11"/>
        <v>4.9847240519101943</v>
      </c>
      <c r="E534" s="1684"/>
      <c r="F534" s="1695"/>
      <c r="G534" s="1695"/>
    </row>
    <row r="535" spans="1:7" ht="15">
      <c r="A535" s="1636" t="s">
        <v>1090</v>
      </c>
      <c r="B535" s="1684">
        <f t="shared" si="11"/>
        <v>4.7883018661455612</v>
      </c>
      <c r="C535" s="1696">
        <f t="shared" si="11"/>
        <v>4.6556949923569402</v>
      </c>
      <c r="D535" s="1686">
        <f t="shared" si="11"/>
        <v>4.9231886456959417</v>
      </c>
      <c r="E535" s="1684"/>
      <c r="F535" s="1695"/>
      <c r="G535" s="1695"/>
    </row>
    <row r="536" spans="1:7" ht="15">
      <c r="A536" s="1636" t="s">
        <v>1091</v>
      </c>
      <c r="B536" s="1698">
        <f t="shared" ref="B536:D537" si="12">((B205/B204)-1)*100</f>
        <v>4.7286554007661685</v>
      </c>
      <c r="C536" s="1696">
        <f t="shared" si="12"/>
        <v>4.5951453581754009</v>
      </c>
      <c r="D536" s="1686">
        <f t="shared" si="12"/>
        <v>4.863687486322954</v>
      </c>
      <c r="E536" s="1684"/>
      <c r="F536" s="1695"/>
      <c r="G536" s="1695"/>
    </row>
    <row r="537" spans="1:7" ht="15">
      <c r="A537" s="1636" t="s">
        <v>1092</v>
      </c>
      <c r="B537" s="1689">
        <f t="shared" si="12"/>
        <v>4.6680774201205422</v>
      </c>
      <c r="C537" s="1690">
        <f t="shared" si="12"/>
        <v>4.5357443026676325</v>
      </c>
      <c r="D537" s="1691">
        <f t="shared" si="12"/>
        <v>4.8020138817979729</v>
      </c>
      <c r="E537" s="1684"/>
      <c r="F537" s="1695"/>
      <c r="G537" s="1695"/>
    </row>
    <row r="538" spans="1:7">
      <c r="A538" s="463" t="s">
        <v>395</v>
      </c>
      <c r="D538" s="1603"/>
    </row>
    <row r="539" spans="1:7">
      <c r="A539" s="1692" t="s">
        <v>1095</v>
      </c>
      <c r="B539" s="1692"/>
      <c r="C539" s="1692"/>
      <c r="D539" s="1692"/>
      <c r="E539" s="1692"/>
    </row>
    <row r="540" spans="1:7">
      <c r="A540" s="1603"/>
    </row>
    <row r="541" spans="1:7" s="1630" customFormat="1" ht="15">
      <c r="A541" s="1693" t="s">
        <v>1096</v>
      </c>
      <c r="B541" s="1585"/>
      <c r="C541" s="1585"/>
      <c r="E541" s="1585"/>
    </row>
    <row r="542" spans="1:7">
      <c r="A542" s="1652" t="s">
        <v>470</v>
      </c>
      <c r="D542" s="1603"/>
    </row>
    <row r="543" spans="1:7" ht="15">
      <c r="A543" s="1633" t="s">
        <v>69</v>
      </c>
      <c r="B543" s="1635" t="s">
        <v>67</v>
      </c>
      <c r="C543" s="1635" t="s">
        <v>873</v>
      </c>
      <c r="D543" s="1635" t="s">
        <v>874</v>
      </c>
    </row>
    <row r="544" spans="1:7" ht="15">
      <c r="A544" s="1636" t="s">
        <v>1043</v>
      </c>
      <c r="B544" s="1699">
        <f t="shared" ref="B544:D559" si="13">((B217/B216)-1)*100</f>
        <v>30.110809588421539</v>
      </c>
      <c r="C544" s="1694">
        <f t="shared" si="13"/>
        <v>27.74753908511871</v>
      </c>
      <c r="D544" s="1685">
        <f t="shared" si="13"/>
        <v>127.7511961722488</v>
      </c>
      <c r="E544" s="1684"/>
    </row>
    <row r="545" spans="1:5" ht="15">
      <c r="A545" s="1636" t="s">
        <v>1044</v>
      </c>
      <c r="B545" s="1698">
        <f t="shared" si="13"/>
        <v>23.142435039541141</v>
      </c>
      <c r="C545" s="1696">
        <f t="shared" si="13"/>
        <v>21.720605566131802</v>
      </c>
      <c r="D545" s="1686">
        <f t="shared" si="13"/>
        <v>56.092436974789919</v>
      </c>
      <c r="E545" s="1684"/>
    </row>
    <row r="546" spans="1:5" ht="15">
      <c r="A546" s="1636" t="s">
        <v>1045</v>
      </c>
      <c r="B546" s="1698">
        <f t="shared" si="13"/>
        <v>9.5906845448129765</v>
      </c>
      <c r="C546" s="1696">
        <f t="shared" si="13"/>
        <v>8.9819021374841768</v>
      </c>
      <c r="D546" s="1686">
        <f t="shared" si="13"/>
        <v>20.592193808882907</v>
      </c>
      <c r="E546" s="1684"/>
    </row>
    <row r="547" spans="1:5" ht="15">
      <c r="A547" s="1636" t="s">
        <v>1046</v>
      </c>
      <c r="B547" s="1698">
        <f t="shared" si="13"/>
        <v>9.6464678987700392</v>
      </c>
      <c r="C547" s="1696">
        <f t="shared" si="13"/>
        <v>8.9797034101004591</v>
      </c>
      <c r="D547" s="1686">
        <f t="shared" si="13"/>
        <v>20.535714285714278</v>
      </c>
      <c r="E547" s="1684"/>
    </row>
    <row r="548" spans="1:5" ht="15">
      <c r="A548" s="1636" t="s">
        <v>1047</v>
      </c>
      <c r="B548" s="1698">
        <f t="shared" si="13"/>
        <v>9.7139836729899685</v>
      </c>
      <c r="C548" s="1696">
        <f t="shared" si="13"/>
        <v>8.979745406659557</v>
      </c>
      <c r="D548" s="1686">
        <f t="shared" si="13"/>
        <v>20.55555555555555</v>
      </c>
      <c r="E548" s="1684"/>
    </row>
    <row r="549" spans="1:5" ht="15">
      <c r="A549" s="1636" t="s">
        <v>1048</v>
      </c>
      <c r="B549" s="1698">
        <f t="shared" si="13"/>
        <v>9.7906964295273227</v>
      </c>
      <c r="C549" s="1696">
        <f t="shared" si="13"/>
        <v>8.9821048391737222</v>
      </c>
      <c r="D549" s="1686">
        <f t="shared" si="13"/>
        <v>20.583717357910913</v>
      </c>
      <c r="E549" s="1684"/>
    </row>
    <row r="550" spans="1:5" ht="15">
      <c r="A550" s="1636" t="s">
        <v>1049</v>
      </c>
      <c r="B550" s="1698">
        <f t="shared" si="13"/>
        <v>9.8683568990736159</v>
      </c>
      <c r="C550" s="1696">
        <f t="shared" si="13"/>
        <v>8.9809926082365266</v>
      </c>
      <c r="D550" s="1686">
        <f t="shared" si="13"/>
        <v>20.57324840764332</v>
      </c>
      <c r="E550" s="1684"/>
    </row>
    <row r="551" spans="1:5" ht="15">
      <c r="A551" s="1636" t="s">
        <v>1050</v>
      </c>
      <c r="B551" s="1698">
        <f t="shared" si="13"/>
        <v>9.9405343037188167</v>
      </c>
      <c r="C551" s="1696">
        <f t="shared" si="13"/>
        <v>8.9724335061285743</v>
      </c>
      <c r="D551" s="1686">
        <f t="shared" si="13"/>
        <v>20.496566296883255</v>
      </c>
      <c r="E551" s="1684"/>
    </row>
    <row r="552" spans="1:5" ht="15">
      <c r="A552" s="1636" t="s">
        <v>1051</v>
      </c>
      <c r="B552" s="1698">
        <f t="shared" si="13"/>
        <v>27.989020747557912</v>
      </c>
      <c r="C552" s="1696">
        <f t="shared" si="13"/>
        <v>26.434890854932647</v>
      </c>
      <c r="D552" s="1686">
        <f t="shared" si="13"/>
        <v>43.314335817623849</v>
      </c>
      <c r="E552" s="1696"/>
    </row>
    <row r="553" spans="1:5" ht="15">
      <c r="A553" s="1636" t="s">
        <v>1052</v>
      </c>
      <c r="B553" s="1698">
        <f t="shared" si="13"/>
        <v>28.175854673899337</v>
      </c>
      <c r="C553" s="1696">
        <f t="shared" si="13"/>
        <v>26.435528675410524</v>
      </c>
      <c r="D553" s="1686">
        <f t="shared" si="13"/>
        <v>43.315998776384212</v>
      </c>
      <c r="E553" s="1696"/>
    </row>
    <row r="554" spans="1:5" ht="15">
      <c r="A554" s="1636" t="s">
        <v>1053</v>
      </c>
      <c r="B554" s="1698">
        <f t="shared" si="13"/>
        <v>28.379508882436877</v>
      </c>
      <c r="C554" s="1696">
        <f t="shared" si="13"/>
        <v>26.43435214283727</v>
      </c>
      <c r="D554" s="1686">
        <f t="shared" si="13"/>
        <v>43.308431163287089</v>
      </c>
      <c r="E554" s="1696"/>
    </row>
    <row r="555" spans="1:5" ht="15">
      <c r="A555" s="1636" t="s">
        <v>1054</v>
      </c>
      <c r="B555" s="1698">
        <f t="shared" si="13"/>
        <v>28.605105795768161</v>
      </c>
      <c r="C555" s="1696">
        <f t="shared" si="13"/>
        <v>26.435264616602883</v>
      </c>
      <c r="D555" s="1686">
        <f t="shared" si="13"/>
        <v>43.297587131367287</v>
      </c>
      <c r="E555" s="1696"/>
    </row>
    <row r="556" spans="1:5" ht="15">
      <c r="A556" s="1636" t="s">
        <v>1055</v>
      </c>
      <c r="B556" s="1698">
        <f t="shared" si="13"/>
        <v>28.853519321619657</v>
      </c>
      <c r="C556" s="1696">
        <f t="shared" si="13"/>
        <v>26.435281837160751</v>
      </c>
      <c r="D556" s="1686">
        <f t="shared" si="13"/>
        <v>43.301112150504096</v>
      </c>
      <c r="E556" s="1696"/>
    </row>
    <row r="557" spans="1:5" ht="15">
      <c r="A557" s="1636" t="s">
        <v>1056</v>
      </c>
      <c r="B557" s="1698">
        <f t="shared" si="13"/>
        <v>29.124933496796281</v>
      </c>
      <c r="C557" s="1696">
        <f t="shared" si="13"/>
        <v>26.43550051599588</v>
      </c>
      <c r="D557" s="1686">
        <f t="shared" si="13"/>
        <v>43.301660984985844</v>
      </c>
      <c r="E557" s="1696"/>
    </row>
    <row r="558" spans="1:5" ht="15">
      <c r="A558" s="1636" t="s">
        <v>1057</v>
      </c>
      <c r="B558" s="1698">
        <f t="shared" si="13"/>
        <v>29.415821719035495</v>
      </c>
      <c r="C558" s="1696">
        <f t="shared" si="13"/>
        <v>26.433554256858962</v>
      </c>
      <c r="D558" s="1686">
        <f t="shared" si="13"/>
        <v>43.285923976312191</v>
      </c>
      <c r="E558" s="1696"/>
    </row>
    <row r="559" spans="1:5" ht="15">
      <c r="A559" s="1636" t="s">
        <v>1058</v>
      </c>
      <c r="B559" s="1698">
        <f t="shared" si="13"/>
        <v>18.203273696231449</v>
      </c>
      <c r="C559" s="1696">
        <f t="shared" si="13"/>
        <v>17.702451452967914</v>
      </c>
      <c r="D559" s="1686">
        <f t="shared" si="13"/>
        <v>20.258575011480453</v>
      </c>
      <c r="E559" s="1696"/>
    </row>
    <row r="560" spans="1:5" ht="15">
      <c r="A560" s="1636" t="s">
        <v>1059</v>
      </c>
      <c r="B560" s="1698">
        <f t="shared" ref="B560:D575" si="14">((B233/B232)-1)*100</f>
        <v>18.212265642382874</v>
      </c>
      <c r="C560" s="1696">
        <f t="shared" si="14"/>
        <v>17.702680961226246</v>
      </c>
      <c r="D560" s="1686">
        <f t="shared" si="14"/>
        <v>20.259076489249207</v>
      </c>
      <c r="E560" s="1696"/>
    </row>
    <row r="561" spans="1:5" ht="15">
      <c r="A561" s="1636" t="s">
        <v>1060</v>
      </c>
      <c r="B561" s="1698">
        <f t="shared" si="14"/>
        <v>18.221308633414246</v>
      </c>
      <c r="C561" s="1696">
        <f t="shared" si="14"/>
        <v>17.702502034806056</v>
      </c>
      <c r="D561" s="1686">
        <f t="shared" si="14"/>
        <v>20.260863193375833</v>
      </c>
      <c r="E561" s="1696"/>
    </row>
    <row r="562" spans="1:5" ht="15">
      <c r="A562" s="1636" t="s">
        <v>1061</v>
      </c>
      <c r="B562" s="1698">
        <f t="shared" si="14"/>
        <v>18.229657654487031</v>
      </c>
      <c r="C562" s="1696">
        <f t="shared" si="14"/>
        <v>17.702081386817014</v>
      </c>
      <c r="D562" s="1686">
        <f t="shared" si="14"/>
        <v>20.259566171094324</v>
      </c>
      <c r="E562" s="1696"/>
    </row>
    <row r="563" spans="1:5" ht="15">
      <c r="A563" s="1636" t="s">
        <v>1062</v>
      </c>
      <c r="B563" s="1698">
        <f t="shared" si="14"/>
        <v>18.239323569122611</v>
      </c>
      <c r="C563" s="1696">
        <f t="shared" si="14"/>
        <v>17.701905137772677</v>
      </c>
      <c r="D563" s="1686">
        <f t="shared" si="14"/>
        <v>20.263126783874608</v>
      </c>
      <c r="E563" s="1696"/>
    </row>
    <row r="564" spans="1:5" ht="15">
      <c r="A564" s="1636" t="s">
        <v>1063</v>
      </c>
      <c r="B564" s="1698">
        <f t="shared" si="14"/>
        <v>4.716534394705918</v>
      </c>
      <c r="C564" s="1696">
        <f t="shared" si="14"/>
        <v>3.2600867984774018</v>
      </c>
      <c r="D564" s="1686">
        <f t="shared" si="14"/>
        <v>10.084399443890524</v>
      </c>
      <c r="E564" s="1696"/>
    </row>
    <row r="565" spans="1:5" ht="15">
      <c r="A565" s="1636" t="s">
        <v>1064</v>
      </c>
      <c r="B565" s="1698">
        <f t="shared" si="14"/>
        <v>4.7911663942895144</v>
      </c>
      <c r="C565" s="1696">
        <f t="shared" si="14"/>
        <v>3.2601115116806856</v>
      </c>
      <c r="D565" s="1686">
        <f t="shared" si="14"/>
        <v>10.084194412552616</v>
      </c>
      <c r="E565" s="1696"/>
    </row>
    <row r="566" spans="1:5" ht="15">
      <c r="A566" s="1636" t="s">
        <v>1065</v>
      </c>
      <c r="B566" s="1698">
        <f t="shared" si="14"/>
        <v>4.8684494432351011</v>
      </c>
      <c r="C566" s="1696">
        <f t="shared" si="14"/>
        <v>3.2601004867101713</v>
      </c>
      <c r="D566" s="1686">
        <f t="shared" si="14"/>
        <v>10.084014137551423</v>
      </c>
      <c r="E566" s="1696"/>
    </row>
    <row r="567" spans="1:5" ht="15">
      <c r="A567" s="1636" t="s">
        <v>1066</v>
      </c>
      <c r="B567" s="1698">
        <f t="shared" si="14"/>
        <v>4.9487183494028031</v>
      </c>
      <c r="C567" s="1696">
        <f t="shared" si="14"/>
        <v>3.2603015631867294</v>
      </c>
      <c r="D567" s="1686">
        <f t="shared" si="14"/>
        <v>10.084528985125839</v>
      </c>
      <c r="E567" s="1696"/>
    </row>
    <row r="568" spans="1:5" ht="15">
      <c r="A568" s="1636" t="s">
        <v>1067</v>
      </c>
      <c r="B568" s="1698">
        <f t="shared" si="14"/>
        <v>5.0317774264875492</v>
      </c>
      <c r="C568" s="1696">
        <f t="shared" si="14"/>
        <v>3.2605854240537191</v>
      </c>
      <c r="D568" s="1686">
        <f t="shared" si="14"/>
        <v>10.085391625309569</v>
      </c>
      <c r="E568" s="1696"/>
    </row>
    <row r="569" spans="1:5" ht="15">
      <c r="A569" s="1636" t="s">
        <v>1068</v>
      </c>
      <c r="B569" s="1698">
        <f t="shared" si="14"/>
        <v>5.1907332805651629</v>
      </c>
      <c r="C569" s="1696">
        <f t="shared" si="14"/>
        <v>5.4438173255742184</v>
      </c>
      <c r="D569" s="1686">
        <f t="shared" si="14"/>
        <v>4.5133942531531135</v>
      </c>
      <c r="E569" s="1696"/>
    </row>
    <row r="570" spans="1:5" ht="15">
      <c r="A570" s="1636" t="s">
        <v>1069</v>
      </c>
      <c r="B570" s="1698">
        <f t="shared" si="14"/>
        <v>5.1924511010682739</v>
      </c>
      <c r="C570" s="1696">
        <f t="shared" si="14"/>
        <v>5.443789167826063</v>
      </c>
      <c r="D570" s="1686">
        <f t="shared" si="14"/>
        <v>4.5137965425531945</v>
      </c>
      <c r="E570" s="1696"/>
    </row>
    <row r="571" spans="1:5" ht="15">
      <c r="A571" s="1636" t="s">
        <v>1070</v>
      </c>
      <c r="B571" s="1698">
        <f t="shared" si="14"/>
        <v>5.1940869617207008</v>
      </c>
      <c r="C571" s="1696">
        <f t="shared" si="14"/>
        <v>5.4438508917885375</v>
      </c>
      <c r="D571" s="1686">
        <f t="shared" si="14"/>
        <v>4.5136817997471157</v>
      </c>
      <c r="E571" s="1696"/>
    </row>
    <row r="572" spans="1:5" ht="15">
      <c r="A572" s="1636" t="s">
        <v>1071</v>
      </c>
      <c r="B572" s="1698">
        <f t="shared" si="14"/>
        <v>5.1956171368487736</v>
      </c>
      <c r="C572" s="1696">
        <f t="shared" si="14"/>
        <v>5.4437889479789225</v>
      </c>
      <c r="D572" s="1686">
        <f t="shared" si="14"/>
        <v>4.5135322270157596</v>
      </c>
      <c r="E572" s="1696"/>
    </row>
    <row r="573" spans="1:5" ht="15">
      <c r="A573" s="1636" t="s">
        <v>1072</v>
      </c>
      <c r="B573" s="1698">
        <f t="shared" si="14"/>
        <v>5.1973788307392965</v>
      </c>
      <c r="C573" s="1696">
        <f t="shared" si="14"/>
        <v>5.4439289755646714</v>
      </c>
      <c r="D573" s="1686">
        <f t="shared" si="14"/>
        <v>4.5137195232929805</v>
      </c>
      <c r="E573" s="1696"/>
    </row>
    <row r="574" spans="1:5" ht="15">
      <c r="A574" s="1636" t="s">
        <v>1073</v>
      </c>
      <c r="B574" s="1698">
        <f t="shared" si="14"/>
        <v>5.1990454476252612</v>
      </c>
      <c r="C574" s="1696">
        <f t="shared" si="14"/>
        <v>5.4439791045222119</v>
      </c>
      <c r="D574" s="1686">
        <f t="shared" si="14"/>
        <v>4.5138235847282271</v>
      </c>
      <c r="E574" s="1696"/>
    </row>
    <row r="575" spans="1:5" ht="15">
      <c r="A575" s="1636" t="s">
        <v>1074</v>
      </c>
      <c r="B575" s="1698">
        <f t="shared" si="14"/>
        <v>5.2005070433340794</v>
      </c>
      <c r="C575" s="1696">
        <f t="shared" si="14"/>
        <v>5.4439149715926449</v>
      </c>
      <c r="D575" s="1686">
        <f t="shared" si="14"/>
        <v>4.5134931584454696</v>
      </c>
      <c r="E575" s="1696"/>
    </row>
    <row r="576" spans="1:5" ht="15">
      <c r="A576" s="1636" t="s">
        <v>1075</v>
      </c>
      <c r="B576" s="1698">
        <f t="shared" ref="B576:D591" si="15">((B249/B248)-1)*100</f>
        <v>5.2021473546731922</v>
      </c>
      <c r="C576" s="1696">
        <f t="shared" si="15"/>
        <v>5.4439059784653354</v>
      </c>
      <c r="D576" s="1686">
        <f t="shared" si="15"/>
        <v>4.5137139613930177</v>
      </c>
      <c r="E576" s="1696"/>
    </row>
    <row r="577" spans="1:5" ht="15">
      <c r="A577" s="1636" t="s">
        <v>1076</v>
      </c>
      <c r="B577" s="1698">
        <f t="shared" si="15"/>
        <v>5.2035970973667744</v>
      </c>
      <c r="C577" s="1696">
        <f t="shared" si="15"/>
        <v>5.4438297104142608</v>
      </c>
      <c r="D577" s="1686">
        <f t="shared" si="15"/>
        <v>4.5134206688673517</v>
      </c>
      <c r="E577" s="1696"/>
    </row>
    <row r="578" spans="1:5" ht="15">
      <c r="A578" s="1636" t="s">
        <v>1077</v>
      </c>
      <c r="B578" s="1698">
        <f t="shared" si="15"/>
        <v>5.2054396544881865</v>
      </c>
      <c r="C578" s="1696">
        <f t="shared" si="15"/>
        <v>5.4443609673761273</v>
      </c>
      <c r="D578" s="1686">
        <f t="shared" si="15"/>
        <v>4.5129199117265761</v>
      </c>
      <c r="E578" s="1696"/>
    </row>
    <row r="579" spans="1:5" ht="15">
      <c r="A579" s="1636" t="s">
        <v>1078</v>
      </c>
      <c r="B579" s="1698">
        <f t="shared" si="15"/>
        <v>3.5144756826466894</v>
      </c>
      <c r="C579" s="1696">
        <f t="shared" si="15"/>
        <v>3.256689977402405</v>
      </c>
      <c r="D579" s="1686">
        <f t="shared" si="15"/>
        <v>4.2683335567770486</v>
      </c>
      <c r="E579" s="1696"/>
    </row>
    <row r="580" spans="1:5" ht="15">
      <c r="A580" s="1636" t="s">
        <v>1079</v>
      </c>
      <c r="B580" s="1698">
        <f t="shared" si="15"/>
        <v>3.5164387875354253</v>
      </c>
      <c r="C580" s="1696">
        <f t="shared" si="15"/>
        <v>3.2568318546089658</v>
      </c>
      <c r="D580" s="1686">
        <f t="shared" si="15"/>
        <v>4.268256749010213</v>
      </c>
      <c r="E580" s="1696"/>
    </row>
    <row r="581" spans="1:5" ht="15">
      <c r="A581" s="1636" t="s">
        <v>1080</v>
      </c>
      <c r="B581" s="1698">
        <f t="shared" si="15"/>
        <v>3.5182688284171482</v>
      </c>
      <c r="C581" s="1696">
        <f t="shared" si="15"/>
        <v>3.2567664168582144</v>
      </c>
      <c r="D581" s="1686">
        <f t="shared" si="15"/>
        <v>4.2682300230187487</v>
      </c>
      <c r="E581" s="1696"/>
    </row>
    <row r="582" spans="1:5" ht="15">
      <c r="A582" s="1636" t="s">
        <v>1081</v>
      </c>
      <c r="B582" s="1698">
        <f t="shared" si="15"/>
        <v>3.5202176395857654</v>
      </c>
      <c r="C582" s="1696">
        <f t="shared" si="15"/>
        <v>3.2567638143523148</v>
      </c>
      <c r="D582" s="1686">
        <f t="shared" si="15"/>
        <v>4.2684459249695772</v>
      </c>
      <c r="E582" s="1696"/>
    </row>
    <row r="583" spans="1:5" ht="15">
      <c r="A583" s="1636" t="s">
        <v>1082</v>
      </c>
      <c r="B583" s="1698">
        <f t="shared" si="15"/>
        <v>3.521994491150382</v>
      </c>
      <c r="C583" s="1696">
        <f t="shared" si="15"/>
        <v>3.2567143162008927</v>
      </c>
      <c r="D583" s="1686">
        <f t="shared" si="15"/>
        <v>4.2680996063196863</v>
      </c>
      <c r="E583" s="1696"/>
    </row>
    <row r="584" spans="1:5" ht="15">
      <c r="A584" s="1636" t="s">
        <v>1083</v>
      </c>
      <c r="B584" s="1698">
        <f t="shared" si="15"/>
        <v>3.5238302794588616</v>
      </c>
      <c r="C584" s="1696">
        <f t="shared" si="15"/>
        <v>3.2566844049537025</v>
      </c>
      <c r="D584" s="1686">
        <f t="shared" si="15"/>
        <v>4.2678946986728583</v>
      </c>
      <c r="E584" s="1696"/>
    </row>
    <row r="585" spans="1:5" ht="15">
      <c r="A585" s="1636" t="s">
        <v>1084</v>
      </c>
      <c r="B585" s="1698">
        <f t="shared" si="15"/>
        <v>4.4359903856608485</v>
      </c>
      <c r="C585" s="1696">
        <f t="shared" si="15"/>
        <v>3.8315088053307855</v>
      </c>
      <c r="D585" s="1686">
        <f t="shared" si="15"/>
        <v>6.1032863849765251</v>
      </c>
      <c r="E585" s="1696"/>
    </row>
    <row r="586" spans="1:5" ht="15">
      <c r="A586" s="1636" t="s">
        <v>1085</v>
      </c>
      <c r="B586" s="1698">
        <f t="shared" si="15"/>
        <v>4.4455987586568879</v>
      </c>
      <c r="C586" s="1696">
        <f t="shared" si="15"/>
        <v>3.8314362345612585</v>
      </c>
      <c r="D586" s="1686">
        <f t="shared" si="15"/>
        <v>6.1033267781055445</v>
      </c>
      <c r="E586" s="1696"/>
    </row>
    <row r="587" spans="1:5" ht="15">
      <c r="A587" s="1636" t="s">
        <v>1086</v>
      </c>
      <c r="B587" s="1698">
        <f t="shared" si="15"/>
        <v>4.4553101061257649</v>
      </c>
      <c r="C587" s="1696">
        <f t="shared" si="15"/>
        <v>3.8314170644173418</v>
      </c>
      <c r="D587" s="1686">
        <f t="shared" si="15"/>
        <v>6.1032446896828629</v>
      </c>
      <c r="E587" s="1696"/>
    </row>
    <row r="588" spans="1:5" ht="15">
      <c r="A588" s="1636" t="s">
        <v>1087</v>
      </c>
      <c r="B588" s="1700">
        <f t="shared" si="15"/>
        <v>4.5451638348220857</v>
      </c>
      <c r="C588" s="1697">
        <f t="shared" si="15"/>
        <v>3.9054492414088315</v>
      </c>
      <c r="D588" s="1688">
        <f t="shared" si="15"/>
        <v>6.1987095271541559</v>
      </c>
      <c r="E588" s="1696"/>
    </row>
    <row r="589" spans="1:5" ht="15">
      <c r="A589" s="1636" t="s">
        <v>1088</v>
      </c>
      <c r="B589" s="1700">
        <f t="shared" si="15"/>
        <v>6.9412155417782007</v>
      </c>
      <c r="C589" s="1697">
        <f t="shared" si="15"/>
        <v>7.5024085267946017</v>
      </c>
      <c r="D589" s="1688">
        <f t="shared" si="15"/>
        <v>5.521972749952031</v>
      </c>
      <c r="E589" s="1684"/>
    </row>
    <row r="590" spans="1:5" ht="15">
      <c r="A590" s="1636" t="s">
        <v>1089</v>
      </c>
      <c r="B590" s="1698">
        <f t="shared" si="15"/>
        <v>8.6565307628243549</v>
      </c>
      <c r="C590" s="1696">
        <f t="shared" si="15"/>
        <v>10.100318766377892</v>
      </c>
      <c r="D590" s="1686">
        <f t="shared" si="15"/>
        <v>4.9365115448316121</v>
      </c>
      <c r="E590" s="1684"/>
    </row>
    <row r="591" spans="1:5" ht="15">
      <c r="A591" s="1636" t="s">
        <v>1090</v>
      </c>
      <c r="B591" s="1698">
        <f t="shared" si="15"/>
        <v>8.6428993004581187</v>
      </c>
      <c r="C591" s="1696">
        <f t="shared" si="15"/>
        <v>10.036473788328394</v>
      </c>
      <c r="D591" s="1686">
        <f t="shared" si="15"/>
        <v>4.8757315144631663</v>
      </c>
      <c r="E591" s="1684"/>
    </row>
    <row r="592" spans="1:5" ht="15">
      <c r="A592" s="1636" t="s">
        <v>1091</v>
      </c>
      <c r="B592" s="1698">
        <f t="shared" ref="B592:D593" si="16">((B265/B264)-1)*100</f>
        <v>8.6283013272415729</v>
      </c>
      <c r="C592" s="1696">
        <f t="shared" si="16"/>
        <v>9.9728144673227437</v>
      </c>
      <c r="D592" s="1686">
        <f t="shared" si="16"/>
        <v>4.8148935040102092</v>
      </c>
      <c r="E592" s="1684"/>
    </row>
    <row r="593" spans="1:5" ht="15">
      <c r="A593" s="1636" t="s">
        <v>1092</v>
      </c>
      <c r="B593" s="1689">
        <f t="shared" si="16"/>
        <v>8.6132316021965138</v>
      </c>
      <c r="C593" s="1690">
        <f t="shared" si="16"/>
        <v>9.9098571304098613</v>
      </c>
      <c r="D593" s="1691">
        <f t="shared" si="16"/>
        <v>4.7548126474157071</v>
      </c>
      <c r="E593" s="1684"/>
    </row>
    <row r="594" spans="1:5">
      <c r="A594" s="463" t="s">
        <v>395</v>
      </c>
      <c r="D594" s="1603"/>
    </row>
    <row r="595" spans="1:5">
      <c r="A595" s="1692" t="s">
        <v>1097</v>
      </c>
      <c r="B595" s="1692"/>
      <c r="C595" s="1692"/>
      <c r="D595" s="1692"/>
      <c r="E595" s="1692"/>
    </row>
    <row r="597" spans="1:5" s="1630" customFormat="1" ht="15">
      <c r="A597" s="1701" t="s">
        <v>1098</v>
      </c>
      <c r="B597" s="1585"/>
      <c r="C597" s="1585"/>
      <c r="D597" s="1585"/>
    </row>
    <row r="598" spans="1:5" ht="15">
      <c r="A598" s="1633" t="s">
        <v>69</v>
      </c>
      <c r="B598" s="1635" t="s">
        <v>67</v>
      </c>
      <c r="C598" s="1635" t="s">
        <v>873</v>
      </c>
      <c r="D598" s="1635" t="s">
        <v>874</v>
      </c>
      <c r="E598" s="1635" t="s">
        <v>985</v>
      </c>
    </row>
    <row r="599" spans="1:5" ht="15">
      <c r="A599" s="1702" t="s">
        <v>1099</v>
      </c>
      <c r="B599" s="1703"/>
      <c r="C599" s="1703"/>
      <c r="D599" s="1703"/>
      <c r="E599" s="1704"/>
    </row>
    <row r="600" spans="1:5" ht="15">
      <c r="A600" s="1636">
        <v>1975</v>
      </c>
      <c r="B600" s="1644">
        <v>211812</v>
      </c>
      <c r="C600" s="1644">
        <v>155058</v>
      </c>
      <c r="D600" s="1644">
        <v>56754</v>
      </c>
      <c r="E600" s="1609">
        <v>27758</v>
      </c>
    </row>
    <row r="601" spans="1:5" ht="15">
      <c r="A601" s="1636">
        <v>1980</v>
      </c>
      <c r="B601" s="1644">
        <v>451848</v>
      </c>
      <c r="C601" s="1644">
        <v>331688</v>
      </c>
      <c r="D601" s="1705">
        <v>120160</v>
      </c>
      <c r="E601" s="1609">
        <v>29570</v>
      </c>
    </row>
    <row r="602" spans="1:5" ht="15">
      <c r="A602" s="1636">
        <v>1985</v>
      </c>
      <c r="B602" s="1644">
        <v>566036</v>
      </c>
      <c r="C602" s="1644">
        <v>380253</v>
      </c>
      <c r="D602" s="1705">
        <v>185783</v>
      </c>
      <c r="E602" s="1609">
        <v>31397</v>
      </c>
    </row>
    <row r="603" spans="1:5" ht="15">
      <c r="A603" s="1636">
        <v>1995</v>
      </c>
      <c r="B603" s="1644">
        <v>942463</v>
      </c>
      <c r="C603" s="1644">
        <v>650744</v>
      </c>
      <c r="D603" s="1705">
        <v>291719</v>
      </c>
      <c r="E603" s="1609">
        <v>35049</v>
      </c>
    </row>
    <row r="604" spans="1:5" ht="15">
      <c r="A604" s="1636">
        <v>2001</v>
      </c>
      <c r="B604" s="1644">
        <v>1170254</v>
      </c>
      <c r="C604" s="1644">
        <v>789826</v>
      </c>
      <c r="D604" s="1705">
        <v>380428</v>
      </c>
      <c r="E604" s="1609">
        <v>37193</v>
      </c>
    </row>
    <row r="605" spans="1:5" ht="15">
      <c r="A605" s="1636">
        <v>2005</v>
      </c>
      <c r="B605" s="1706">
        <v>1399484</v>
      </c>
      <c r="C605" s="1666">
        <v>926814</v>
      </c>
      <c r="D605" s="1706">
        <v>472670</v>
      </c>
      <c r="E605" s="1609">
        <v>38691</v>
      </c>
    </row>
    <row r="606" spans="1:5" ht="15">
      <c r="A606" s="1702" t="s">
        <v>979</v>
      </c>
      <c r="B606" s="1707"/>
      <c r="C606" s="1707"/>
      <c r="D606" s="1611"/>
      <c r="E606" s="1611"/>
    </row>
    <row r="607" spans="1:5" ht="15">
      <c r="A607" s="1636">
        <v>1975</v>
      </c>
      <c r="B607" s="1708">
        <v>54886</v>
      </c>
      <c r="C607" s="1644">
        <v>29238</v>
      </c>
      <c r="D607" s="1709">
        <v>25648</v>
      </c>
      <c r="E607" s="1609">
        <v>27758</v>
      </c>
    </row>
    <row r="608" spans="1:5" ht="15">
      <c r="A608" s="1636">
        <v>1980</v>
      </c>
      <c r="B608" s="1644">
        <v>90792</v>
      </c>
      <c r="C608" s="1644">
        <v>47993</v>
      </c>
      <c r="D608" s="1705">
        <v>42799</v>
      </c>
      <c r="E608" s="1609">
        <v>29570</v>
      </c>
    </row>
    <row r="609" spans="1:13" ht="15">
      <c r="A609" s="1636">
        <v>1985</v>
      </c>
      <c r="B609" s="1644">
        <v>135982</v>
      </c>
      <c r="C609" s="1644">
        <v>69975</v>
      </c>
      <c r="D609" s="1705">
        <v>66007</v>
      </c>
      <c r="E609" s="1609">
        <v>31397</v>
      </c>
    </row>
    <row r="610" spans="1:13" ht="15">
      <c r="A610" s="1636">
        <v>1995</v>
      </c>
      <c r="B610" s="1644">
        <v>222627</v>
      </c>
      <c r="C610" s="1644">
        <v>113365</v>
      </c>
      <c r="D610" s="1705">
        <v>109262</v>
      </c>
      <c r="E610" s="1609">
        <v>35049</v>
      </c>
    </row>
    <row r="611" spans="1:13" ht="15">
      <c r="A611" s="1636">
        <v>2001</v>
      </c>
      <c r="B611" s="1644">
        <v>296152</v>
      </c>
      <c r="C611" s="1644">
        <v>148982</v>
      </c>
      <c r="D611" s="1705">
        <v>147170</v>
      </c>
      <c r="E611" s="1609">
        <v>37193</v>
      </c>
    </row>
    <row r="612" spans="1:13" ht="15">
      <c r="A612" s="1636">
        <v>2005</v>
      </c>
      <c r="B612" s="1666">
        <v>350277</v>
      </c>
      <c r="C612" s="1666">
        <v>176926</v>
      </c>
      <c r="D612" s="1706">
        <v>173351</v>
      </c>
      <c r="E612" s="1609">
        <v>38691</v>
      </c>
    </row>
    <row r="613" spans="1:13" ht="15">
      <c r="A613" s="1710" t="s">
        <v>980</v>
      </c>
      <c r="B613" s="1707"/>
      <c r="C613" s="1707"/>
      <c r="D613" s="1611"/>
      <c r="E613" s="1611"/>
      <c r="H613" s="1632"/>
      <c r="I613" s="1632"/>
      <c r="J613" s="1632"/>
      <c r="K613" s="1632"/>
      <c r="L613" s="1632"/>
      <c r="M613" s="1632"/>
    </row>
    <row r="614" spans="1:13" ht="15">
      <c r="A614" s="1636">
        <v>1975</v>
      </c>
      <c r="B614" s="1708">
        <v>156926</v>
      </c>
      <c r="C614" s="1644">
        <v>125820</v>
      </c>
      <c r="D614" s="1709">
        <v>31106</v>
      </c>
      <c r="E614" s="1609">
        <v>27758</v>
      </c>
      <c r="H614" s="1632"/>
      <c r="I614" s="1632"/>
      <c r="J614" s="1632"/>
      <c r="K614" s="1632"/>
      <c r="L614" s="1632"/>
      <c r="M614" s="1632"/>
    </row>
    <row r="615" spans="1:13" ht="15">
      <c r="A615" s="1636">
        <v>1980</v>
      </c>
      <c r="B615" s="1644">
        <v>361056</v>
      </c>
      <c r="C615" s="1644">
        <v>283695</v>
      </c>
      <c r="D615" s="1705">
        <v>77361</v>
      </c>
      <c r="E615" s="1609">
        <v>29570</v>
      </c>
      <c r="H615" s="1632"/>
      <c r="I615" s="1632"/>
      <c r="J615" s="1632"/>
      <c r="K615" s="1632"/>
      <c r="L615" s="1632"/>
      <c r="M615" s="1632"/>
    </row>
    <row r="616" spans="1:13" ht="15">
      <c r="A616" s="1636">
        <v>1985</v>
      </c>
      <c r="B616" s="1644">
        <v>430054</v>
      </c>
      <c r="C616" s="1644">
        <v>310278</v>
      </c>
      <c r="D616" s="1705">
        <v>119776</v>
      </c>
      <c r="E616" s="1609">
        <v>31397</v>
      </c>
      <c r="H616" s="1632"/>
      <c r="I616" s="1632"/>
      <c r="J616" s="1632"/>
      <c r="K616" s="1632"/>
      <c r="L616" s="1632"/>
      <c r="M616" s="1632"/>
    </row>
    <row r="617" spans="1:13" ht="15">
      <c r="A617" s="1636">
        <v>1995</v>
      </c>
      <c r="B617" s="1644">
        <v>719836</v>
      </c>
      <c r="C617" s="1644">
        <v>537379</v>
      </c>
      <c r="D617" s="1705">
        <v>182457</v>
      </c>
      <c r="E617" s="1609">
        <v>35049</v>
      </c>
      <c r="H617" s="1711"/>
      <c r="I617" s="1"/>
      <c r="J617" s="1"/>
      <c r="K617" s="1"/>
      <c r="L617" s="1"/>
      <c r="M617" s="1"/>
    </row>
    <row r="618" spans="1:13" ht="15">
      <c r="A618" s="1636">
        <v>2001</v>
      </c>
      <c r="B618" s="1644">
        <v>874102</v>
      </c>
      <c r="C618" s="1644">
        <v>640844</v>
      </c>
      <c r="D618" s="1705">
        <v>233258</v>
      </c>
      <c r="E618" s="1609">
        <v>37193</v>
      </c>
      <c r="H618" s="1712"/>
      <c r="I618" s="1712"/>
      <c r="J618" s="1712"/>
      <c r="K618" s="1712"/>
      <c r="L618" s="1712"/>
      <c r="M618" s="1712"/>
    </row>
    <row r="619" spans="1:13" ht="15">
      <c r="A619" s="1636">
        <v>2005</v>
      </c>
      <c r="B619" s="1666">
        <v>1049207</v>
      </c>
      <c r="C619" s="1666">
        <v>749888</v>
      </c>
      <c r="D619" s="1706">
        <v>299319</v>
      </c>
      <c r="E619" s="1613">
        <v>38691</v>
      </c>
      <c r="H619" s="1632"/>
      <c r="I619" s="1632"/>
      <c r="J619" s="1632"/>
      <c r="K619" s="1632"/>
      <c r="L619" s="1632"/>
      <c r="M619" s="1632"/>
    </row>
    <row r="620" spans="1:13">
      <c r="A620" s="1602" t="s">
        <v>1100</v>
      </c>
      <c r="E620" s="1603"/>
      <c r="H620" s="1632"/>
      <c r="I620" s="1632"/>
      <c r="J620" s="1632"/>
      <c r="K620" s="1632"/>
      <c r="L620" s="1632"/>
      <c r="M620" s="1632"/>
    </row>
    <row r="621" spans="1:13">
      <c r="A621" s="1603"/>
      <c r="H621" s="1632"/>
      <c r="I621" s="1632"/>
      <c r="J621" s="1632"/>
      <c r="K621" s="1632"/>
      <c r="L621" s="1632"/>
      <c r="M621" s="1632"/>
    </row>
    <row r="622" spans="1:13">
      <c r="A622" s="1713"/>
      <c r="B622" s="1713"/>
      <c r="C622" s="1713"/>
      <c r="D622" s="1713"/>
      <c r="E622" s="1713"/>
      <c r="F622" s="1713"/>
    </row>
    <row r="623" spans="1:13" s="1630" customFormat="1" ht="15">
      <c r="A623" s="1714" t="s">
        <v>1101</v>
      </c>
      <c r="B623" s="1714"/>
      <c r="C623" s="1714"/>
      <c r="D623" s="1714"/>
      <c r="E623" s="1714"/>
      <c r="F623" s="1585"/>
      <c r="H623" s="1585"/>
      <c r="I623" s="1585"/>
    </row>
    <row r="624" spans="1:13">
      <c r="A624" s="1652" t="s">
        <v>470</v>
      </c>
      <c r="E624" s="1603"/>
      <c r="F624" s="1602"/>
      <c r="H624" s="1602"/>
      <c r="I624" s="1602"/>
    </row>
    <row r="625" spans="1:9" ht="30">
      <c r="A625" s="1715" t="s">
        <v>988</v>
      </c>
      <c r="B625" s="1635" t="s">
        <v>67</v>
      </c>
      <c r="C625" s="1635" t="s">
        <v>873</v>
      </c>
      <c r="D625" s="1635" t="s">
        <v>874</v>
      </c>
      <c r="E625" s="1716"/>
      <c r="F625" s="1602"/>
      <c r="H625" s="1602"/>
      <c r="I625" s="1602"/>
    </row>
    <row r="626" spans="1:9" ht="15">
      <c r="A626" s="1702" t="s">
        <v>67</v>
      </c>
      <c r="B626" s="1707"/>
      <c r="C626" s="1707"/>
      <c r="D626" s="1611"/>
      <c r="E626" s="1716"/>
      <c r="F626" s="1602"/>
      <c r="H626" s="1602"/>
      <c r="I626" s="1602"/>
    </row>
    <row r="627" spans="1:9" ht="15">
      <c r="A627" s="1636" t="s">
        <v>989</v>
      </c>
      <c r="B627" s="1717">
        <v>16.487814078365748</v>
      </c>
      <c r="C627" s="1717">
        <v>16.552331172225831</v>
      </c>
      <c r="D627" s="1718">
        <v>16.310820590659269</v>
      </c>
      <c r="E627" s="1716"/>
      <c r="F627" s="1602"/>
      <c r="H627" s="1602"/>
      <c r="I627" s="1602"/>
    </row>
    <row r="628" spans="1:9" ht="15">
      <c r="A628" s="1636" t="s">
        <v>990</v>
      </c>
      <c r="B628" s="1719">
        <v>4.6041498850052598</v>
      </c>
      <c r="C628" s="1719">
        <v>2.7674512038382559</v>
      </c>
      <c r="D628" s="1720">
        <v>9.0957361623223996</v>
      </c>
      <c r="E628" s="1716"/>
      <c r="F628" s="1602"/>
      <c r="H628" s="1602"/>
      <c r="I628" s="1602"/>
    </row>
    <row r="629" spans="1:9" ht="15">
      <c r="A629" s="1636" t="s">
        <v>991</v>
      </c>
      <c r="B629" s="1719">
        <v>5.2276567892536763</v>
      </c>
      <c r="C629" s="1719">
        <v>5.516644942965665</v>
      </c>
      <c r="D629" s="1720">
        <v>4.6128762564353165</v>
      </c>
      <c r="E629" s="1716"/>
      <c r="F629" s="1602"/>
      <c r="H629" s="1602"/>
      <c r="I629" s="1602"/>
    </row>
    <row r="630" spans="1:9" ht="15">
      <c r="A630" s="1636" t="s">
        <v>992</v>
      </c>
      <c r="B630" s="1719">
        <v>3.7541537669673497</v>
      </c>
      <c r="C630" s="1719">
        <v>3.3525069901523707</v>
      </c>
      <c r="D630" s="1720">
        <v>4.6237507265368682</v>
      </c>
      <c r="E630" s="1716"/>
      <c r="F630" s="1602"/>
      <c r="H630" s="1602"/>
      <c r="I630" s="1602"/>
    </row>
    <row r="631" spans="1:9" ht="15">
      <c r="A631" s="1636" t="s">
        <v>993</v>
      </c>
      <c r="B631" s="1721">
        <v>4.4550090866545045</v>
      </c>
      <c r="C631" s="1721">
        <v>3.97400711579039</v>
      </c>
      <c r="D631" s="1722">
        <v>5.4322444779089984</v>
      </c>
      <c r="E631" s="1716"/>
      <c r="F631" s="1602"/>
      <c r="H631" s="1602"/>
      <c r="I631" s="1602"/>
    </row>
    <row r="632" spans="1:9" ht="15">
      <c r="A632" s="1702" t="s">
        <v>979</v>
      </c>
      <c r="B632" s="1707"/>
      <c r="C632" s="1707"/>
      <c r="D632" s="1611"/>
      <c r="E632" s="1716"/>
      <c r="F632" s="1602"/>
      <c r="H632" s="1602"/>
      <c r="I632" s="1602"/>
    </row>
    <row r="633" spans="1:9" ht="15">
      <c r="A633" s="1636" t="s">
        <v>989</v>
      </c>
      <c r="B633" s="1717">
        <v>10.670238205498904</v>
      </c>
      <c r="C633" s="1717">
        <v>10.498116813715864</v>
      </c>
      <c r="D633" s="1718">
        <v>10.865166056476184</v>
      </c>
      <c r="E633" s="1716"/>
      <c r="F633" s="1602"/>
      <c r="H633" s="1602"/>
      <c r="I633" s="1602"/>
    </row>
    <row r="634" spans="1:9" ht="15">
      <c r="A634" s="1636" t="s">
        <v>990</v>
      </c>
      <c r="B634" s="1719">
        <v>8.4047617078102164</v>
      </c>
      <c r="C634" s="1719">
        <v>7.8244241428150785</v>
      </c>
      <c r="D634" s="1720">
        <v>9.0410638370552299</v>
      </c>
      <c r="E634" s="1716"/>
      <c r="F634" s="1602"/>
      <c r="H634" s="1602"/>
      <c r="I634" s="1602"/>
    </row>
    <row r="635" spans="1:9" ht="15">
      <c r="A635" s="1636" t="s">
        <v>991</v>
      </c>
      <c r="B635" s="1719">
        <v>5.05044974896105</v>
      </c>
      <c r="C635" s="1719">
        <v>4.9402593980746534</v>
      </c>
      <c r="D635" s="1720">
        <v>5.1661386366818718</v>
      </c>
      <c r="E635" s="1716"/>
      <c r="F635" s="1602"/>
      <c r="H635" s="1602"/>
      <c r="I635" s="1602"/>
    </row>
    <row r="636" spans="1:9" ht="15">
      <c r="A636" s="1636" t="s">
        <v>992</v>
      </c>
      <c r="B636" s="1719">
        <v>4.97824822425319</v>
      </c>
      <c r="C636" s="1719">
        <v>4.7611110084324393</v>
      </c>
      <c r="D636" s="1720">
        <v>5.2012491742048361</v>
      </c>
      <c r="E636" s="1716"/>
      <c r="F636" s="1602"/>
      <c r="H636" s="1602"/>
      <c r="I636" s="1602"/>
    </row>
    <row r="637" spans="1:9" ht="15">
      <c r="A637" s="1636" t="s">
        <v>993</v>
      </c>
      <c r="B637" s="1721">
        <v>4.1746238033435912</v>
      </c>
      <c r="C637" s="1721">
        <v>4.2775935652296093</v>
      </c>
      <c r="D637" s="1722">
        <v>4.0700634559089233</v>
      </c>
      <c r="E637" s="1716"/>
      <c r="F637" s="1602"/>
      <c r="H637" s="1602"/>
      <c r="I637" s="1602"/>
    </row>
    <row r="638" spans="1:9" ht="15">
      <c r="A638" s="1710" t="s">
        <v>980</v>
      </c>
      <c r="B638" s="1707"/>
      <c r="C638" s="1707"/>
      <c r="D638" s="1611"/>
      <c r="E638" s="1716"/>
      <c r="F638" s="1602"/>
      <c r="H638" s="1602"/>
      <c r="I638" s="1602"/>
    </row>
    <row r="639" spans="1:9" ht="15">
      <c r="A639" s="1636" t="s">
        <v>989</v>
      </c>
      <c r="B639" s="1717">
        <v>18.27560703829554</v>
      </c>
      <c r="C639" s="1717">
        <v>17.795054828378177</v>
      </c>
      <c r="D639" s="1718">
        <v>20.144344208244735</v>
      </c>
      <c r="E639" s="1716"/>
      <c r="F639" s="1602"/>
      <c r="H639" s="1602"/>
      <c r="I639" s="1602"/>
    </row>
    <row r="640" spans="1:9" ht="15">
      <c r="A640" s="1636" t="s">
        <v>990</v>
      </c>
      <c r="B640" s="1719">
        <v>3.5554730719932648</v>
      </c>
      <c r="C640" s="1719">
        <v>1.8055240511399617</v>
      </c>
      <c r="D640" s="1720">
        <v>9.1259358491912579</v>
      </c>
      <c r="E640" s="1716"/>
      <c r="F640" s="1602"/>
      <c r="H640" s="1602"/>
      <c r="I640" s="1602"/>
    </row>
    <row r="641" spans="1:15" ht="15">
      <c r="A641" s="1636" t="s">
        <v>991</v>
      </c>
      <c r="B641" s="1719">
        <v>5.2831343510184814</v>
      </c>
      <c r="C641" s="1719">
        <v>5.6428010639690829</v>
      </c>
      <c r="D641" s="1720">
        <v>4.2963384865813747</v>
      </c>
      <c r="E641" s="1716"/>
      <c r="F641" s="1602"/>
      <c r="H641" s="1602"/>
      <c r="I641" s="1602"/>
    </row>
    <row r="642" spans="1:15" ht="15">
      <c r="A642" s="1636" t="s">
        <v>992</v>
      </c>
      <c r="B642" s="1719">
        <v>3.3609057915672036</v>
      </c>
      <c r="C642" s="1719">
        <v>3.0430546511854173</v>
      </c>
      <c r="D642" s="1720">
        <v>4.2703415037985248</v>
      </c>
      <c r="E642" s="1716"/>
      <c r="F642" s="1602"/>
      <c r="H642" s="1602"/>
      <c r="I642" s="1602"/>
    </row>
    <row r="643" spans="1:15" ht="15">
      <c r="A643" s="1636" t="s">
        <v>993</v>
      </c>
      <c r="B643" s="1721">
        <v>4.5494779118993245</v>
      </c>
      <c r="C643" s="1721">
        <v>3.9030343601221373</v>
      </c>
      <c r="D643" s="1722">
        <v>6.2643605299376848</v>
      </c>
      <c r="E643" s="1716"/>
      <c r="F643" s="1602"/>
      <c r="H643" s="1602"/>
      <c r="I643" s="1602"/>
    </row>
    <row r="644" spans="1:15">
      <c r="A644" s="455" t="s">
        <v>395</v>
      </c>
      <c r="E644" s="1723"/>
      <c r="F644" s="1602"/>
      <c r="H644" s="1602"/>
      <c r="I644" s="1602"/>
    </row>
    <row r="645" spans="1:15">
      <c r="A645" s="1724" t="s">
        <v>1102</v>
      </c>
      <c r="B645" s="1724"/>
      <c r="C645" s="1724"/>
      <c r="D645" s="1724"/>
      <c r="E645" s="1724"/>
      <c r="F645" s="1602"/>
      <c r="H645" s="1602"/>
      <c r="I645" s="1602"/>
    </row>
    <row r="646" spans="1:15">
      <c r="A646" s="1716"/>
      <c r="B646" s="1716"/>
      <c r="C646" s="1716"/>
      <c r="D646" s="1716"/>
      <c r="E646" s="1716"/>
      <c r="F646" s="1602"/>
      <c r="H646" s="1602"/>
      <c r="I646" s="1602"/>
    </row>
    <row r="647" spans="1:15" s="1630" customFormat="1" ht="15">
      <c r="A647" s="1714" t="s">
        <v>1103</v>
      </c>
      <c r="B647" s="1714"/>
      <c r="C647" s="1714"/>
      <c r="D647" s="1714"/>
      <c r="E647" s="1714"/>
    </row>
    <row r="648" spans="1:15">
      <c r="A648" s="1652" t="s">
        <v>1029</v>
      </c>
      <c r="E648" s="1603"/>
    </row>
    <row r="649" spans="1:15" ht="15">
      <c r="A649" s="1725" t="s">
        <v>69</v>
      </c>
      <c r="B649" s="1726" t="s">
        <v>1104</v>
      </c>
      <c r="C649" s="1647"/>
      <c r="D649" s="1647"/>
      <c r="E649" s="1727"/>
    </row>
    <row r="650" spans="1:15" ht="15">
      <c r="A650" s="1728" t="s">
        <v>1105</v>
      </c>
      <c r="B650" s="1729" t="s">
        <v>67</v>
      </c>
      <c r="C650" s="1730" t="s">
        <v>1106</v>
      </c>
      <c r="D650" s="1730" t="s">
        <v>1107</v>
      </c>
      <c r="E650" s="1729" t="s">
        <v>1108</v>
      </c>
    </row>
    <row r="651" spans="1:15" ht="15">
      <c r="A651" s="1663"/>
      <c r="B651" s="1646"/>
      <c r="C651" s="1646">
        <v>1975</v>
      </c>
      <c r="D651" s="1646"/>
      <c r="E651" s="1731"/>
      <c r="F651" s="1632"/>
      <c r="K651" s="1632"/>
      <c r="L651" s="1632"/>
    </row>
    <row r="652" spans="1:15" ht="15">
      <c r="A652" s="1732" t="s">
        <v>67</v>
      </c>
      <c r="B652" s="1733">
        <f>[2]Summary!AQ4</f>
        <v>196539</v>
      </c>
      <c r="C652" s="1734">
        <f>C655+C656</f>
        <v>50294</v>
      </c>
      <c r="D652" s="1734">
        <f>D655+D656</f>
        <v>143946</v>
      </c>
      <c r="E652" s="1735">
        <f>E655+E656</f>
        <v>2299</v>
      </c>
      <c r="F652" s="1632"/>
      <c r="K652" s="1632"/>
      <c r="L652" s="1736"/>
      <c r="M652" s="1736"/>
      <c r="N652" s="1736"/>
      <c r="O652" s="1736"/>
    </row>
    <row r="653" spans="1:15" ht="15">
      <c r="A653" s="1737" t="s">
        <v>979</v>
      </c>
      <c r="B653" s="1660">
        <f>[2]Summary!AQ47</f>
        <v>52055</v>
      </c>
      <c r="C653" s="1660">
        <f>SUM([2]Summary!E47:G47)+SUM([2]Summary!X47:Z47)</f>
        <v>24889</v>
      </c>
      <c r="D653" s="1660">
        <f>SUM([2]Summary!H47:Q47)+SUM([2]Summary!AA47:AJ47)</f>
        <v>25427</v>
      </c>
      <c r="E653" s="1661">
        <f>SUM([2]Summary!R47:U47)+SUM([2]Summary!AK47:AN47)</f>
        <v>1739</v>
      </c>
      <c r="F653" s="1632"/>
      <c r="K653" s="1632"/>
      <c r="L653" s="1736"/>
      <c r="M653" s="1736"/>
      <c r="N653" s="1736"/>
      <c r="O653" s="1736"/>
    </row>
    <row r="654" spans="1:15" ht="15">
      <c r="A654" s="1737" t="s">
        <v>980</v>
      </c>
      <c r="B654" s="1738">
        <f>[2]Summary!AQ90</f>
        <v>144484</v>
      </c>
      <c r="C654" s="1739">
        <f>C652-C653</f>
        <v>25405</v>
      </c>
      <c r="D654" s="1739">
        <f>D652-D653</f>
        <v>118519</v>
      </c>
      <c r="E654" s="1740">
        <f>E652-E653</f>
        <v>560</v>
      </c>
      <c r="F654" s="1632"/>
      <c r="K654" s="1632"/>
      <c r="L654" s="1736"/>
      <c r="M654" s="1736"/>
      <c r="N654" s="1736"/>
      <c r="O654" s="1736"/>
    </row>
    <row r="655" spans="1:15" ht="15">
      <c r="A655" s="1737" t="s">
        <v>873</v>
      </c>
      <c r="B655" s="1660">
        <f>SUM(C655:E655)</f>
        <v>143921</v>
      </c>
      <c r="C655" s="1660">
        <f>SUM([2]Summary!E4:G4)</f>
        <v>26762</v>
      </c>
      <c r="D655" s="1660">
        <f>SUM([2]Summary!H4:Q4)</f>
        <v>115969</v>
      </c>
      <c r="E655" s="1661">
        <f>SUM([2]Summary!R4:U4)</f>
        <v>1190</v>
      </c>
      <c r="F655" s="1632"/>
      <c r="K655" s="1632"/>
      <c r="L655" s="1736"/>
      <c r="M655" s="1736"/>
      <c r="N655" s="1736"/>
      <c r="O655" s="1736"/>
    </row>
    <row r="656" spans="1:15" ht="15">
      <c r="A656" s="1741" t="s">
        <v>874</v>
      </c>
      <c r="B656" s="1660">
        <f>SUM(C656:E656)</f>
        <v>52618</v>
      </c>
      <c r="C656" s="1660">
        <f>SUM([2]Summary!X4:Z4)</f>
        <v>23532</v>
      </c>
      <c r="D656" s="1660">
        <f>SUM([2]Summary!AA4:AJ4)</f>
        <v>27977</v>
      </c>
      <c r="E656" s="1740">
        <f>SUM([2]Summary!AK4:AN4)</f>
        <v>1109</v>
      </c>
      <c r="F656" s="1632"/>
      <c r="K656" s="1632"/>
      <c r="L656" s="1736"/>
      <c r="M656" s="1736"/>
      <c r="N656" s="1736"/>
      <c r="O656" s="1736"/>
    </row>
    <row r="657" spans="1:15" ht="15">
      <c r="A657" s="1663"/>
      <c r="B657" s="1646"/>
      <c r="C657" s="1646">
        <v>1980</v>
      </c>
      <c r="D657" s="1646"/>
      <c r="E657" s="1731"/>
      <c r="F657" s="1632"/>
      <c r="K657" s="1632"/>
      <c r="L657" s="1736"/>
      <c r="M657" s="1736"/>
      <c r="N657" s="1736"/>
      <c r="O657" s="1736"/>
    </row>
    <row r="658" spans="1:15" ht="15">
      <c r="A658" s="1732" t="s">
        <v>67</v>
      </c>
      <c r="B658" s="1742">
        <f>[2]Summary!AQ9</f>
        <v>420456</v>
      </c>
      <c r="C658" s="1743">
        <f>C661+C662</f>
        <v>105083</v>
      </c>
      <c r="D658" s="1743">
        <f>D661+D662</f>
        <v>311954</v>
      </c>
      <c r="E658" s="1744">
        <f>E661+E662</f>
        <v>3419</v>
      </c>
      <c r="F658" s="1632"/>
      <c r="K658" s="1632"/>
      <c r="L658" s="1736"/>
      <c r="M658" s="1736"/>
      <c r="N658" s="1736"/>
      <c r="O658" s="1736"/>
    </row>
    <row r="659" spans="1:15" ht="15">
      <c r="A659" s="1737" t="s">
        <v>979</v>
      </c>
      <c r="B659" s="1660">
        <f>[2]Summary!AQ52</f>
        <v>86799</v>
      </c>
      <c r="C659" s="1660">
        <f>SUM([2]Summary!E52:G52)+SUM([2]Summary!X52:Z52)</f>
        <v>44408</v>
      </c>
      <c r="D659" s="1660">
        <f>SUM([2]Summary!H52:Q52)+SUM([2]Summary!AA52:AJ52)</f>
        <v>40035</v>
      </c>
      <c r="E659" s="1661">
        <f>SUM([2]Summary!R52:U52)+SUM([2]Summary!AK52:AN52)</f>
        <v>2356</v>
      </c>
      <c r="F659" s="1632"/>
      <c r="K659" s="1632"/>
      <c r="L659" s="1736"/>
      <c r="M659" s="1736"/>
      <c r="N659" s="1736"/>
      <c r="O659" s="1736"/>
    </row>
    <row r="660" spans="1:15" ht="15">
      <c r="A660" s="1737" t="s">
        <v>980</v>
      </c>
      <c r="B660" s="1738">
        <f>[2]Summary!AQ95</f>
        <v>333657</v>
      </c>
      <c r="C660" s="1739">
        <f>C658-C659</f>
        <v>60675</v>
      </c>
      <c r="D660" s="1739">
        <f>D658-D659</f>
        <v>271919</v>
      </c>
      <c r="E660" s="1740">
        <f>E658-E659</f>
        <v>1063</v>
      </c>
      <c r="F660" s="1632"/>
      <c r="K660" s="1632"/>
      <c r="L660" s="1736"/>
      <c r="M660" s="1736"/>
      <c r="N660" s="1736"/>
      <c r="O660" s="1736"/>
    </row>
    <row r="661" spans="1:15" ht="15">
      <c r="A661" s="1737" t="s">
        <v>873</v>
      </c>
      <c r="B661" s="1660">
        <f>SUM(C661:E661)</f>
        <v>308371</v>
      </c>
      <c r="C661" s="1660">
        <f>SUM([2]Summary!E9:G9)</f>
        <v>54722</v>
      </c>
      <c r="D661" s="1660">
        <f>SUM([2]Summary!H9:Q9)</f>
        <v>251795</v>
      </c>
      <c r="E661" s="1661">
        <f>SUM([2]Summary!R9:U9)</f>
        <v>1854</v>
      </c>
      <c r="F661" s="1632"/>
      <c r="K661" s="1632"/>
      <c r="L661" s="1736"/>
      <c r="M661" s="1736"/>
      <c r="N661" s="1736"/>
      <c r="O661" s="1736"/>
    </row>
    <row r="662" spans="1:15" ht="15">
      <c r="A662" s="1741" t="s">
        <v>874</v>
      </c>
      <c r="B662" s="1660">
        <f>SUM(C662:E662)</f>
        <v>112085</v>
      </c>
      <c r="C662" s="1660">
        <f>SUM([2]Summary!X9:Z9)</f>
        <v>50361</v>
      </c>
      <c r="D662" s="1660">
        <f>SUM([2]Summary!AA9:AJ9)</f>
        <v>60159</v>
      </c>
      <c r="E662" s="1740">
        <f>SUM([2]Summary!AK9:AN9)</f>
        <v>1565</v>
      </c>
      <c r="F662" s="1632"/>
      <c r="K662" s="1632"/>
      <c r="L662" s="1736"/>
      <c r="M662" s="1736"/>
      <c r="N662" s="1736"/>
      <c r="O662" s="1736"/>
    </row>
    <row r="663" spans="1:15" ht="15">
      <c r="A663" s="1663"/>
      <c r="B663" s="1646"/>
      <c r="C663" s="1646">
        <v>1985</v>
      </c>
      <c r="D663" s="1646"/>
      <c r="E663" s="1731"/>
      <c r="F663" s="1632"/>
      <c r="K663" s="1632"/>
      <c r="L663" s="1736"/>
      <c r="M663" s="1736"/>
      <c r="N663" s="1736"/>
      <c r="O663" s="1736"/>
    </row>
    <row r="664" spans="1:15" ht="15">
      <c r="A664" s="1732" t="s">
        <v>67</v>
      </c>
      <c r="B664" s="1742">
        <f>[2]Summary!AQ14</f>
        <v>553668</v>
      </c>
      <c r="C664" s="1743">
        <f>C667+C668</f>
        <v>166136</v>
      </c>
      <c r="D664" s="1743">
        <f>D667+D668</f>
        <v>382852</v>
      </c>
      <c r="E664" s="1744">
        <f>E667+E668</f>
        <v>4680</v>
      </c>
      <c r="F664" s="1632"/>
      <c r="K664" s="1632"/>
      <c r="L664" s="1736"/>
      <c r="M664" s="1736"/>
      <c r="N664" s="1736"/>
      <c r="O664" s="1736"/>
    </row>
    <row r="665" spans="1:15" ht="15">
      <c r="A665" s="1737" t="s">
        <v>979</v>
      </c>
      <c r="B665" s="1660">
        <f>[2]Summary!AQ57</f>
        <v>130434</v>
      </c>
      <c r="C665" s="1660">
        <f>SUM([2]Summary!E57:G57)+SUM([2]Summary!X57:Z57)</f>
        <v>68447</v>
      </c>
      <c r="D665" s="1660">
        <f>SUM([2]Summary!H57:Q57)+SUM([2]Summary!AA57:AJ57)</f>
        <v>58785</v>
      </c>
      <c r="E665" s="1661">
        <f>SUM([2]Summary!R57:U57)+SUM([2]Summary!AK57:AN57)</f>
        <v>3202</v>
      </c>
      <c r="F665" s="1632"/>
      <c r="K665" s="1632"/>
      <c r="L665" s="1736"/>
      <c r="M665" s="1736"/>
      <c r="N665" s="1736"/>
      <c r="O665" s="1736"/>
    </row>
    <row r="666" spans="1:15" ht="15">
      <c r="A666" s="1737" t="s">
        <v>980</v>
      </c>
      <c r="B666" s="1738">
        <f>[2]Summary!AQ100</f>
        <v>423234</v>
      </c>
      <c r="C666" s="1739">
        <f>C664-C665</f>
        <v>97689</v>
      </c>
      <c r="D666" s="1739">
        <f>D664-D665</f>
        <v>324067</v>
      </c>
      <c r="E666" s="1740">
        <f>E664-E665</f>
        <v>1478</v>
      </c>
      <c r="F666" s="1632"/>
      <c r="K666" s="1632"/>
      <c r="L666" s="1736"/>
      <c r="M666" s="1736"/>
      <c r="N666" s="1736"/>
      <c r="O666" s="1736"/>
    </row>
    <row r="667" spans="1:15" ht="15">
      <c r="A667" s="1737" t="s">
        <v>873</v>
      </c>
      <c r="B667" s="1660">
        <f>SUM(C667:E667)</f>
        <v>375371</v>
      </c>
      <c r="C667" s="1660">
        <f>SUM([2]Summary!E14:G14)</f>
        <v>86873</v>
      </c>
      <c r="D667" s="1660">
        <f>SUM([2]Summary!H14:Q14)</f>
        <v>286101</v>
      </c>
      <c r="E667" s="1661">
        <f>SUM([2]Summary!R14:U14)</f>
        <v>2397</v>
      </c>
      <c r="F667" s="1632"/>
      <c r="K667" s="1632"/>
      <c r="L667" s="1736"/>
      <c r="M667" s="1736"/>
      <c r="N667" s="1736"/>
      <c r="O667" s="1736"/>
    </row>
    <row r="668" spans="1:15" ht="15">
      <c r="A668" s="1741" t="s">
        <v>874</v>
      </c>
      <c r="B668" s="1660">
        <f>SUM(C668:E668)</f>
        <v>178297</v>
      </c>
      <c r="C668" s="1660">
        <f>SUM([2]Summary!X14:Z14)</f>
        <v>79263</v>
      </c>
      <c r="D668" s="1660">
        <f>SUM([2]Summary!AA14:AJ14)</f>
        <v>96751</v>
      </c>
      <c r="E668" s="1740">
        <f>SUM([2]Summary!AK14:AN14)</f>
        <v>2283</v>
      </c>
      <c r="F668" s="1632"/>
      <c r="K668" s="1632"/>
      <c r="L668" s="1736"/>
      <c r="M668" s="1736"/>
      <c r="N668" s="1736"/>
      <c r="O668" s="1736"/>
    </row>
    <row r="669" spans="1:15" ht="15">
      <c r="A669" s="1663"/>
      <c r="B669" s="1646"/>
      <c r="C669" s="1646">
        <v>1995</v>
      </c>
      <c r="D669" s="1646"/>
      <c r="E669" s="1731"/>
      <c r="F669" s="1632"/>
      <c r="K669" s="1632"/>
      <c r="L669" s="1736"/>
      <c r="M669" s="1736"/>
      <c r="N669" s="1736"/>
      <c r="O669" s="1736"/>
    </row>
    <row r="670" spans="1:15" ht="15">
      <c r="A670" s="1732" t="s">
        <v>67</v>
      </c>
      <c r="B670" s="1742">
        <f>[2]Summary!AQ24</f>
        <v>920270</v>
      </c>
      <c r="C670" s="1743">
        <f>C673+C674</f>
        <v>237650</v>
      </c>
      <c r="D670" s="1743">
        <f>D673+D674</f>
        <v>674904</v>
      </c>
      <c r="E670" s="1744">
        <f>E673+E674</f>
        <v>7716</v>
      </c>
      <c r="F670" s="1632"/>
      <c r="K670" s="1632"/>
      <c r="L670" s="1736"/>
      <c r="M670" s="1736"/>
      <c r="N670" s="1736"/>
      <c r="O670" s="1736"/>
    </row>
    <row r="671" spans="1:15" ht="15">
      <c r="A671" s="1737" t="s">
        <v>979</v>
      </c>
      <c r="B671" s="1660">
        <f>[2]Summary!AQ67</f>
        <v>217748</v>
      </c>
      <c r="C671" s="1660">
        <f>SUM([2]Summary!E67:G67)+SUM([2]Summary!X67:Z67)</f>
        <v>98377</v>
      </c>
      <c r="D671" s="1660">
        <f>SUM([2]Summary!H67:Q67)+SUM([2]Summary!AA67:AJ67)</f>
        <v>114521</v>
      </c>
      <c r="E671" s="1661">
        <f>SUM([2]Summary!R67:U67)+SUM([2]Summary!AK67:AN67)</f>
        <v>4850</v>
      </c>
      <c r="F671" s="1632"/>
      <c r="K671" s="1632"/>
      <c r="L671" s="1736"/>
      <c r="M671" s="1736"/>
      <c r="N671" s="1736"/>
      <c r="O671" s="1736"/>
    </row>
    <row r="672" spans="1:15" ht="15">
      <c r="A672" s="1737" t="s">
        <v>980</v>
      </c>
      <c r="B672" s="1738">
        <f>[2]Summary!AQ110</f>
        <v>702522</v>
      </c>
      <c r="C672" s="1739">
        <f>C670-C671</f>
        <v>139273</v>
      </c>
      <c r="D672" s="1739">
        <f>D670-D671</f>
        <v>560383</v>
      </c>
      <c r="E672" s="1740">
        <f>E670-E671</f>
        <v>2866</v>
      </c>
      <c r="F672" s="1632"/>
      <c r="K672" s="1632"/>
      <c r="L672" s="1736"/>
      <c r="M672" s="1736"/>
      <c r="N672" s="1736"/>
      <c r="O672" s="1736"/>
    </row>
    <row r="673" spans="1:15" ht="15">
      <c r="A673" s="1737" t="s">
        <v>873</v>
      </c>
      <c r="B673" s="1660">
        <f>SUM(C673:E673)</f>
        <v>634438</v>
      </c>
      <c r="C673" s="1660">
        <f>SUM([2]Summary!E24:G24)</f>
        <v>122630</v>
      </c>
      <c r="D673" s="1660">
        <f>SUM([2]Summary!H24:Q24)</f>
        <v>507762</v>
      </c>
      <c r="E673" s="1661">
        <f>SUM([2]Summary!R24:U24)</f>
        <v>4046</v>
      </c>
      <c r="F673" s="1632"/>
      <c r="K673" s="1632"/>
      <c r="L673" s="1736"/>
      <c r="M673" s="1736"/>
      <c r="N673" s="1736"/>
      <c r="O673" s="1736"/>
    </row>
    <row r="674" spans="1:15" ht="15">
      <c r="A674" s="1741" t="s">
        <v>874</v>
      </c>
      <c r="B674" s="1660">
        <f>SUM(C674:E674)</f>
        <v>285832</v>
      </c>
      <c r="C674" s="1660">
        <f>SUM([2]Summary!X24:Z24)</f>
        <v>115020</v>
      </c>
      <c r="D674" s="1660">
        <f>SUM([2]Summary!AA24:AJ24)</f>
        <v>167142</v>
      </c>
      <c r="E674" s="1740">
        <f>SUM([2]Summary!AK24:AN24)</f>
        <v>3670</v>
      </c>
      <c r="F674" s="1632"/>
      <c r="K674" s="1632"/>
      <c r="L674" s="1736"/>
      <c r="M674" s="1736"/>
      <c r="N674" s="1736"/>
      <c r="O674" s="1736"/>
    </row>
    <row r="675" spans="1:15" ht="15">
      <c r="A675" s="1663"/>
      <c r="B675" s="1646"/>
      <c r="C675" s="1646">
        <v>2001</v>
      </c>
      <c r="D675" s="1646"/>
      <c r="E675" s="1731"/>
      <c r="F675" s="1632"/>
      <c r="K675" s="1632"/>
      <c r="L675" s="1736"/>
      <c r="M675" s="1736"/>
      <c r="N675" s="1736"/>
      <c r="O675" s="1736"/>
    </row>
    <row r="676" spans="1:15" ht="15">
      <c r="A676" s="1732" t="s">
        <v>67</v>
      </c>
      <c r="B676" s="1742">
        <f>[2]Summary!AQ30</f>
        <v>1155964</v>
      </c>
      <c r="C676" s="1743">
        <f>C679+C680</f>
        <v>269389</v>
      </c>
      <c r="D676" s="1743">
        <f>D679+D680</f>
        <v>877940</v>
      </c>
      <c r="E676" s="1744">
        <f>E679+E680</f>
        <v>8635</v>
      </c>
      <c r="F676" s="1632"/>
      <c r="K676" s="1632"/>
      <c r="L676" s="1736"/>
      <c r="M676" s="1736"/>
      <c r="N676" s="1736"/>
      <c r="O676" s="1736"/>
    </row>
    <row r="677" spans="1:15" ht="15">
      <c r="A677" s="1737" t="s">
        <v>979</v>
      </c>
      <c r="B677" s="1660">
        <f>[2]Summary!AQ73</f>
        <v>291421</v>
      </c>
      <c r="C677" s="1660">
        <f>SUM([2]Summary!E73:G73)+SUM([2]Summary!X73:Z73)</f>
        <v>117670</v>
      </c>
      <c r="D677" s="1660">
        <f>SUM([2]Summary!H73:Q73)+SUM([2]Summary!AA73:AJ73)</f>
        <v>168279</v>
      </c>
      <c r="E677" s="1661">
        <f>SUM([2]Summary!R73:U73)+SUM([2]Summary!AK73:AN73)</f>
        <v>5472</v>
      </c>
      <c r="F677" s="1632"/>
      <c r="K677" s="1632"/>
      <c r="L677" s="1736"/>
      <c r="M677" s="1736"/>
      <c r="N677" s="1736"/>
      <c r="O677" s="1736"/>
    </row>
    <row r="678" spans="1:15" ht="15">
      <c r="A678" s="1737" t="s">
        <v>980</v>
      </c>
      <c r="B678" s="1738">
        <f>[2]Summary!AQ116</f>
        <v>864543</v>
      </c>
      <c r="C678" s="1739">
        <f>C676-C677</f>
        <v>151719</v>
      </c>
      <c r="D678" s="1739">
        <f>D676-D677</f>
        <v>709661</v>
      </c>
      <c r="E678" s="1740">
        <f>E676-E677</f>
        <v>3163</v>
      </c>
      <c r="F678" s="1632"/>
      <c r="K678" s="1632"/>
      <c r="L678" s="1736"/>
      <c r="M678" s="1736"/>
      <c r="N678" s="1736"/>
      <c r="O678" s="1736"/>
    </row>
    <row r="679" spans="1:15" ht="15">
      <c r="A679" s="1737" t="s">
        <v>873</v>
      </c>
      <c r="B679" s="1660">
        <f>SUM(C679:E679)</f>
        <v>781209</v>
      </c>
      <c r="C679" s="1660">
        <f>SUM([2]Summary!E30:G30)</f>
        <v>140447</v>
      </c>
      <c r="D679" s="1660">
        <f>SUM([2]Summary!H30:Q30)</f>
        <v>635759</v>
      </c>
      <c r="E679" s="1661">
        <f>SUM([2]Summary!R30:U30)</f>
        <v>5003</v>
      </c>
      <c r="F679" s="1632"/>
      <c r="K679" s="1632"/>
      <c r="L679" s="1736"/>
      <c r="M679" s="1736"/>
      <c r="N679" s="1736"/>
      <c r="O679" s="1736"/>
    </row>
    <row r="680" spans="1:15" ht="15">
      <c r="A680" s="1741" t="s">
        <v>874</v>
      </c>
      <c r="B680" s="1660">
        <f>SUM(C680:E680)</f>
        <v>374755</v>
      </c>
      <c r="C680" s="1660">
        <f>SUM([2]Summary!X30:Z30)</f>
        <v>128942</v>
      </c>
      <c r="D680" s="1660">
        <f>SUM([2]Summary!AA30:AJ30)</f>
        <v>242181</v>
      </c>
      <c r="E680" s="1740">
        <f>SUM([2]Summary!AK30:AN30)</f>
        <v>3632</v>
      </c>
      <c r="F680" s="1632"/>
      <c r="K680" s="1632"/>
      <c r="L680" s="1736"/>
      <c r="M680" s="1736"/>
      <c r="N680" s="1736"/>
      <c r="O680" s="1736"/>
    </row>
    <row r="681" spans="1:15" ht="15">
      <c r="A681" s="1663"/>
      <c r="B681" s="1646"/>
      <c r="C681" s="1646">
        <v>2005</v>
      </c>
      <c r="D681" s="1646"/>
      <c r="E681" s="1731"/>
      <c r="F681" s="1632"/>
      <c r="K681" s="1632"/>
      <c r="L681" s="1736"/>
      <c r="M681" s="1736"/>
      <c r="N681" s="1736"/>
      <c r="O681" s="1736"/>
    </row>
    <row r="682" spans="1:15" ht="15">
      <c r="A682" s="1732" t="s">
        <v>67</v>
      </c>
      <c r="B682" s="1742">
        <f>[2]Summary!AQ34</f>
        <v>1373177</v>
      </c>
      <c r="C682" s="1743">
        <f>C685+C686</f>
        <v>302746</v>
      </c>
      <c r="D682" s="1743">
        <f>D685+D686</f>
        <v>1058728</v>
      </c>
      <c r="E682" s="1744">
        <f>E685+E686</f>
        <v>11703</v>
      </c>
      <c r="F682" s="1632"/>
      <c r="K682" s="1632"/>
      <c r="L682" s="1736"/>
      <c r="M682" s="1736"/>
      <c r="N682" s="1736"/>
      <c r="O682" s="1736"/>
    </row>
    <row r="683" spans="1:15" ht="15">
      <c r="A683" s="1737" t="s">
        <v>979</v>
      </c>
      <c r="B683" s="1660">
        <f>[2]Summary!AQ77</f>
        <v>344147</v>
      </c>
      <c r="C683" s="1660">
        <f>SUM([2]Summary!E77:G77)+SUM([2]Summary!X77:Z77)</f>
        <v>135513</v>
      </c>
      <c r="D683" s="1660">
        <f>SUM([2]Summary!H77:Q77)+SUM([2]Summary!AA77:AJ77)</f>
        <v>201026</v>
      </c>
      <c r="E683" s="1661">
        <f>SUM([2]Summary!R77:U77)+SUM([2]Summary!AK77:AN77)</f>
        <v>7608</v>
      </c>
      <c r="F683" s="1632"/>
      <c r="K683" s="1632"/>
      <c r="L683" s="1736"/>
      <c r="M683" s="1736"/>
      <c r="N683" s="1736"/>
      <c r="O683" s="1736"/>
    </row>
    <row r="684" spans="1:15" ht="15">
      <c r="A684" s="1737" t="s">
        <v>980</v>
      </c>
      <c r="B684" s="1738">
        <f>[2]Summary!AQ120</f>
        <v>1029030</v>
      </c>
      <c r="C684" s="1739">
        <f>C682-C683</f>
        <v>167233</v>
      </c>
      <c r="D684" s="1739">
        <f>D682-D683</f>
        <v>857702</v>
      </c>
      <c r="E684" s="1740">
        <f>E682-E683</f>
        <v>4095</v>
      </c>
      <c r="F684" s="1632"/>
      <c r="K684" s="1632"/>
      <c r="L684" s="1736"/>
      <c r="M684" s="1736"/>
      <c r="N684" s="1736"/>
      <c r="O684" s="1736"/>
    </row>
    <row r="685" spans="1:15" ht="15">
      <c r="A685" s="1737" t="s">
        <v>873</v>
      </c>
      <c r="B685" s="1660">
        <f>SUM(C685:E685)</f>
        <v>911235</v>
      </c>
      <c r="C685" s="1660">
        <f>SUM([2]Summary!E34:G34)</f>
        <v>156315</v>
      </c>
      <c r="D685" s="1660">
        <f>SUM([2]Summary!H34:Q34)</f>
        <v>748298</v>
      </c>
      <c r="E685" s="1661">
        <f>SUM([2]Summary!R34:U34)</f>
        <v>6622</v>
      </c>
      <c r="F685" s="1632"/>
      <c r="K685" s="1632"/>
      <c r="L685" s="1736"/>
      <c r="M685" s="1736"/>
      <c r="N685" s="1736"/>
      <c r="O685" s="1736"/>
    </row>
    <row r="686" spans="1:15" ht="15">
      <c r="A686" s="1741" t="s">
        <v>874</v>
      </c>
      <c r="B686" s="1738">
        <f>SUM(C686:E686)</f>
        <v>461942</v>
      </c>
      <c r="C686" s="1739">
        <f>SUM([2]Summary!X34:Z34)</f>
        <v>146431</v>
      </c>
      <c r="D686" s="1739">
        <f>SUM([2]Summary!AA34:AJ34)</f>
        <v>310430</v>
      </c>
      <c r="E686" s="1740">
        <f>SUM([2]Summary!AK34:AN34)</f>
        <v>5081</v>
      </c>
      <c r="F686" s="1632"/>
      <c r="K686" s="1632"/>
      <c r="L686" s="1736"/>
      <c r="M686" s="1736"/>
      <c r="N686" s="1736"/>
      <c r="O686" s="1736"/>
    </row>
    <row r="687" spans="1:15">
      <c r="A687" s="463" t="s">
        <v>395</v>
      </c>
      <c r="E687" s="1603"/>
      <c r="F687" s="1632"/>
      <c r="K687" s="1632"/>
      <c r="L687" s="1632"/>
    </row>
    <row r="688" spans="1:15">
      <c r="A688" s="1745"/>
      <c r="B688" s="1745"/>
      <c r="C688" s="1745"/>
      <c r="D688" s="1745"/>
      <c r="E688" s="1745"/>
    </row>
    <row r="689" spans="1:12">
      <c r="A689" s="1746"/>
      <c r="B689" s="1747"/>
      <c r="C689" s="1747"/>
      <c r="D689" s="1747"/>
      <c r="E689" s="1747"/>
      <c r="F689" s="1632"/>
      <c r="G689" s="1632"/>
      <c r="H689" s="1632"/>
      <c r="I689" s="1632"/>
      <c r="J689" s="1632"/>
      <c r="K689" s="1632"/>
      <c r="L689" s="1632"/>
    </row>
    <row r="690" spans="1:12">
      <c r="A690" s="1746"/>
      <c r="B690" s="1747"/>
      <c r="C690" s="1747"/>
      <c r="D690" s="1747"/>
      <c r="E690" s="1747"/>
      <c r="F690" s="1632"/>
      <c r="G690" s="1632"/>
      <c r="H690" s="1632"/>
      <c r="I690" s="1632"/>
      <c r="J690" s="1632"/>
      <c r="K690" s="1632"/>
      <c r="L690" s="1632"/>
    </row>
    <row r="691" spans="1:12">
      <c r="A691" s="1746"/>
      <c r="B691" s="1747"/>
      <c r="C691" s="1747"/>
      <c r="D691" s="1747"/>
      <c r="E691" s="1747"/>
      <c r="F691" s="1632"/>
      <c r="G691" s="1632"/>
      <c r="H691" s="1632"/>
      <c r="I691" s="1632"/>
      <c r="J691" s="1632"/>
      <c r="K691" s="1632"/>
      <c r="L691" s="1632"/>
    </row>
    <row r="692" spans="1:12">
      <c r="A692" s="1746"/>
      <c r="B692" s="1747"/>
      <c r="C692" s="1747"/>
      <c r="D692" s="1747"/>
      <c r="E692" s="1747"/>
      <c r="F692" s="1632"/>
      <c r="G692" s="1632"/>
      <c r="H692" s="1632"/>
      <c r="I692" s="1632"/>
      <c r="J692" s="1632"/>
      <c r="K692" s="1632"/>
      <c r="L692" s="1632"/>
    </row>
    <row r="693" spans="1:12">
      <c r="A693" s="1746"/>
      <c r="B693" s="1747"/>
      <c r="C693" s="1747"/>
      <c r="D693" s="1747"/>
      <c r="E693" s="1747"/>
    </row>
    <row r="694" spans="1:12">
      <c r="A694" s="1746"/>
      <c r="B694" s="1747"/>
      <c r="C694" s="1747"/>
      <c r="D694" s="1747"/>
      <c r="E694" s="1747"/>
    </row>
  </sheetData>
  <mergeCells count="30">
    <mergeCell ref="A595:E595"/>
    <mergeCell ref="B599:E599"/>
    <mergeCell ref="A623:E623"/>
    <mergeCell ref="A645:E645"/>
    <mergeCell ref="A647:E647"/>
    <mergeCell ref="B649:E649"/>
    <mergeCell ref="B267:D267"/>
    <mergeCell ref="B319:D319"/>
    <mergeCell ref="B371:D371"/>
    <mergeCell ref="B423:D423"/>
    <mergeCell ref="A483:E483"/>
    <mergeCell ref="A539:E539"/>
    <mergeCell ref="B29:E29"/>
    <mergeCell ref="B30:E30"/>
    <mergeCell ref="B31:E31"/>
    <mergeCell ref="B87:E87"/>
    <mergeCell ref="B147:E147"/>
    <mergeCell ref="B207:D207"/>
    <mergeCell ref="B23:E23"/>
    <mergeCell ref="B24:E24"/>
    <mergeCell ref="B25:E25"/>
    <mergeCell ref="B26:E26"/>
    <mergeCell ref="B27:E27"/>
    <mergeCell ref="B28:E28"/>
    <mergeCell ref="B5:E5"/>
    <mergeCell ref="B18:E18"/>
    <mergeCell ref="B19:E19"/>
    <mergeCell ref="B20:E20"/>
    <mergeCell ref="B21:E21"/>
    <mergeCell ref="B22:E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34"/>
  <sheetViews>
    <sheetView rightToLeft="1" view="pageBreakPreview" zoomScaleSheetLayoutView="100" workbookViewId="0">
      <selection activeCell="N23" sqref="N23"/>
    </sheetView>
  </sheetViews>
  <sheetFormatPr defaultRowHeight="15"/>
  <cols>
    <col min="1" max="16384" width="9.140625" style="311"/>
  </cols>
  <sheetData>
    <row r="1" spans="1:10">
      <c r="A1" s="330" t="s">
        <v>343</v>
      </c>
      <c r="B1" s="25"/>
      <c r="C1" s="25"/>
    </row>
    <row r="2" spans="1:10">
      <c r="A2" s="25" t="s">
        <v>70</v>
      </c>
      <c r="B2" s="25"/>
      <c r="C2" s="25"/>
    </row>
    <row r="3" spans="1:10">
      <c r="A3" s="374" t="s">
        <v>69</v>
      </c>
      <c r="B3" s="381" t="s">
        <v>342</v>
      </c>
      <c r="C3" s="360"/>
      <c r="D3" s="360"/>
      <c r="E3" s="382" t="s">
        <v>341</v>
      </c>
      <c r="F3" s="364"/>
      <c r="G3" s="381"/>
      <c r="H3" s="360" t="s">
        <v>340</v>
      </c>
      <c r="I3" s="360"/>
      <c r="J3" s="360"/>
    </row>
    <row r="4" spans="1:10" ht="30">
      <c r="A4" s="374"/>
      <c r="B4" s="223" t="s">
        <v>67</v>
      </c>
      <c r="C4" s="223" t="s">
        <v>339</v>
      </c>
      <c r="D4" s="223" t="s">
        <v>338</v>
      </c>
      <c r="E4" s="223" t="s">
        <v>67</v>
      </c>
      <c r="F4" s="223" t="s">
        <v>339</v>
      </c>
      <c r="G4" s="223" t="s">
        <v>338</v>
      </c>
      <c r="H4" s="223" t="s">
        <v>67</v>
      </c>
      <c r="I4" s="223" t="s">
        <v>339</v>
      </c>
      <c r="J4" s="223" t="s">
        <v>338</v>
      </c>
    </row>
    <row r="5" spans="1:10">
      <c r="A5" s="315">
        <v>1989</v>
      </c>
      <c r="B5" s="208">
        <v>20279</v>
      </c>
      <c r="C5" s="209">
        <v>15438</v>
      </c>
      <c r="D5" s="16">
        <v>4841</v>
      </c>
      <c r="E5" s="208">
        <v>9319</v>
      </c>
      <c r="F5" s="209">
        <v>6851</v>
      </c>
      <c r="G5" s="16">
        <v>2468</v>
      </c>
      <c r="H5" s="3">
        <v>10960</v>
      </c>
      <c r="I5" s="3">
        <v>8587</v>
      </c>
      <c r="J5" s="16">
        <v>2373</v>
      </c>
    </row>
    <row r="6" spans="1:10">
      <c r="A6" s="315">
        <v>1990</v>
      </c>
      <c r="B6" s="7">
        <v>25929</v>
      </c>
      <c r="C6" s="4">
        <v>20975</v>
      </c>
      <c r="D6" s="5">
        <v>4954</v>
      </c>
      <c r="E6" s="7">
        <v>15439</v>
      </c>
      <c r="F6" s="4">
        <v>12764</v>
      </c>
      <c r="G6" s="5">
        <v>2675</v>
      </c>
      <c r="H6" s="3">
        <v>10490</v>
      </c>
      <c r="I6" s="3">
        <v>8211</v>
      </c>
      <c r="J6" s="5">
        <v>2279</v>
      </c>
    </row>
    <row r="7" spans="1:10">
      <c r="A7" s="315">
        <v>1991</v>
      </c>
      <c r="B7" s="7">
        <v>30200</v>
      </c>
      <c r="C7" s="4">
        <v>22625</v>
      </c>
      <c r="D7" s="5">
        <v>7575</v>
      </c>
      <c r="E7" s="7">
        <v>18201</v>
      </c>
      <c r="F7" s="4">
        <v>13447</v>
      </c>
      <c r="G7" s="5">
        <v>4754</v>
      </c>
      <c r="H7" s="3">
        <v>11999</v>
      </c>
      <c r="I7" s="3">
        <v>9178</v>
      </c>
      <c r="J7" s="5">
        <v>2821</v>
      </c>
    </row>
    <row r="8" spans="1:10">
      <c r="A8" s="315">
        <v>1992</v>
      </c>
      <c r="B8" s="7">
        <v>31709</v>
      </c>
      <c r="C8" s="4">
        <v>27733</v>
      </c>
      <c r="D8" s="5">
        <v>3976</v>
      </c>
      <c r="E8" s="7">
        <v>19258</v>
      </c>
      <c r="F8" s="4">
        <v>17735</v>
      </c>
      <c r="G8" s="5">
        <v>1523</v>
      </c>
      <c r="H8" s="3">
        <v>12451</v>
      </c>
      <c r="I8" s="3">
        <v>9998</v>
      </c>
      <c r="J8" s="5">
        <v>2453</v>
      </c>
    </row>
    <row r="9" spans="1:10">
      <c r="A9" s="315">
        <v>1993</v>
      </c>
      <c r="B9" s="7">
        <v>33793</v>
      </c>
      <c r="C9" s="4">
        <v>29319</v>
      </c>
      <c r="D9" s="5">
        <v>4474</v>
      </c>
      <c r="E9" s="7">
        <v>20487</v>
      </c>
      <c r="F9" s="4">
        <v>18553</v>
      </c>
      <c r="G9" s="5">
        <v>1934</v>
      </c>
      <c r="H9" s="3">
        <v>13306</v>
      </c>
      <c r="I9" s="3">
        <v>10766</v>
      </c>
      <c r="J9" s="5">
        <v>2540</v>
      </c>
    </row>
    <row r="10" spans="1:10">
      <c r="A10" s="315">
        <v>1994</v>
      </c>
      <c r="B10" s="7">
        <v>37798</v>
      </c>
      <c r="C10" s="4">
        <v>32843</v>
      </c>
      <c r="D10" s="5">
        <v>4955</v>
      </c>
      <c r="E10" s="7">
        <v>23076</v>
      </c>
      <c r="F10" s="4">
        <v>21142</v>
      </c>
      <c r="G10" s="5">
        <v>1934</v>
      </c>
      <c r="H10" s="3">
        <v>14722</v>
      </c>
      <c r="I10" s="3">
        <v>11701</v>
      </c>
      <c r="J10" s="5">
        <v>3021</v>
      </c>
    </row>
    <row r="11" spans="1:10">
      <c r="A11" s="315">
        <v>1995</v>
      </c>
      <c r="B11" s="7">
        <v>35213</v>
      </c>
      <c r="C11" s="4">
        <v>31759</v>
      </c>
      <c r="D11" s="5">
        <v>3454</v>
      </c>
      <c r="E11" s="7">
        <v>20237</v>
      </c>
      <c r="F11" s="4">
        <v>18950</v>
      </c>
      <c r="G11" s="5">
        <v>1287</v>
      </c>
      <c r="H11" s="3">
        <v>14976</v>
      </c>
      <c r="I11" s="3">
        <v>12809</v>
      </c>
      <c r="J11" s="5">
        <v>2167</v>
      </c>
    </row>
    <row r="12" spans="1:10">
      <c r="A12" s="315">
        <v>1996</v>
      </c>
      <c r="B12" s="7">
        <v>38434</v>
      </c>
      <c r="C12" s="4">
        <v>27427</v>
      </c>
      <c r="D12" s="5">
        <v>11007</v>
      </c>
      <c r="E12" s="7">
        <v>21000</v>
      </c>
      <c r="F12" s="4">
        <v>13695</v>
      </c>
      <c r="G12" s="5">
        <v>7305</v>
      </c>
      <c r="H12" s="3">
        <v>17434</v>
      </c>
      <c r="I12" s="3">
        <v>13732</v>
      </c>
      <c r="J12" s="5">
        <v>3702</v>
      </c>
    </row>
    <row r="13" spans="1:10">
      <c r="A13" s="315">
        <v>1997</v>
      </c>
      <c r="B13" s="7">
        <v>41435</v>
      </c>
      <c r="C13" s="4">
        <v>29691</v>
      </c>
      <c r="D13" s="5">
        <v>11744</v>
      </c>
      <c r="E13" s="7">
        <v>22400</v>
      </c>
      <c r="F13" s="4">
        <v>14745</v>
      </c>
      <c r="G13" s="5">
        <v>7655</v>
      </c>
      <c r="H13" s="3">
        <v>19035</v>
      </c>
      <c r="I13" s="3">
        <v>14946</v>
      </c>
      <c r="J13" s="5">
        <v>4089</v>
      </c>
    </row>
    <row r="14" spans="1:10">
      <c r="A14" s="315">
        <v>1998</v>
      </c>
      <c r="B14" s="7">
        <v>47975</v>
      </c>
      <c r="C14" s="4">
        <v>34011</v>
      </c>
      <c r="D14" s="5">
        <v>13964</v>
      </c>
      <c r="E14" s="7">
        <v>25500</v>
      </c>
      <c r="F14" s="4">
        <v>16055</v>
      </c>
      <c r="G14" s="5">
        <v>9445</v>
      </c>
      <c r="H14" s="3">
        <v>22475</v>
      </c>
      <c r="I14" s="3">
        <v>17956</v>
      </c>
      <c r="J14" s="5">
        <v>4519</v>
      </c>
    </row>
    <row r="15" spans="1:10">
      <c r="A15" s="315">
        <v>1999</v>
      </c>
      <c r="B15" s="7">
        <v>54336</v>
      </c>
      <c r="C15" s="4">
        <v>40616</v>
      </c>
      <c r="D15" s="5">
        <v>13720</v>
      </c>
      <c r="E15" s="7">
        <v>27480</v>
      </c>
      <c r="F15" s="4">
        <v>17480</v>
      </c>
      <c r="G15" s="5">
        <v>10000</v>
      </c>
      <c r="H15" s="3">
        <v>26856</v>
      </c>
      <c r="I15" s="3">
        <v>23136</v>
      </c>
      <c r="J15" s="5">
        <v>3720</v>
      </c>
    </row>
    <row r="16" spans="1:10">
      <c r="A16" s="315">
        <v>2000</v>
      </c>
      <c r="B16" s="7">
        <v>66173</v>
      </c>
      <c r="C16" s="4">
        <v>47444</v>
      </c>
      <c r="D16" s="5">
        <v>18729</v>
      </c>
      <c r="E16" s="7">
        <v>33077</v>
      </c>
      <c r="F16" s="4">
        <v>19880</v>
      </c>
      <c r="G16" s="5">
        <v>13197</v>
      </c>
      <c r="H16" s="3">
        <v>33096</v>
      </c>
      <c r="I16" s="3">
        <v>27564</v>
      </c>
      <c r="J16" s="5">
        <v>5532</v>
      </c>
    </row>
    <row r="17" spans="1:10">
      <c r="A17" s="315">
        <v>2001</v>
      </c>
      <c r="B17" s="7">
        <v>79349</v>
      </c>
      <c r="C17" s="4">
        <v>53226</v>
      </c>
      <c r="D17" s="5">
        <v>26123</v>
      </c>
      <c r="E17" s="7">
        <v>39764</v>
      </c>
      <c r="F17" s="4">
        <v>23120</v>
      </c>
      <c r="G17" s="5">
        <v>16644</v>
      </c>
      <c r="H17" s="3">
        <v>39585</v>
      </c>
      <c r="I17" s="3">
        <v>30106</v>
      </c>
      <c r="J17" s="5">
        <v>9479</v>
      </c>
    </row>
    <row r="18" spans="1:10">
      <c r="A18" s="315">
        <v>2002</v>
      </c>
      <c r="B18" s="7">
        <v>85346</v>
      </c>
      <c r="C18" s="4">
        <v>58151</v>
      </c>
      <c r="D18" s="5">
        <v>27195</v>
      </c>
      <c r="E18" s="7">
        <v>41092</v>
      </c>
      <c r="F18" s="4">
        <v>24043</v>
      </c>
      <c r="G18" s="5">
        <v>17049</v>
      </c>
      <c r="H18" s="3">
        <v>44254</v>
      </c>
      <c r="I18" s="3">
        <v>34108</v>
      </c>
      <c r="J18" s="5">
        <v>10146</v>
      </c>
    </row>
    <row r="19" spans="1:10">
      <c r="A19" s="315">
        <v>2003</v>
      </c>
      <c r="B19" s="7">
        <v>93548.666666666657</v>
      </c>
      <c r="C19" s="4">
        <v>63118</v>
      </c>
      <c r="D19" s="5">
        <v>30431</v>
      </c>
      <c r="E19" s="7">
        <v>44734.666666666664</v>
      </c>
      <c r="F19" s="4">
        <v>26174</v>
      </c>
      <c r="G19" s="5">
        <v>18561</v>
      </c>
      <c r="H19" s="3">
        <v>48814</v>
      </c>
      <c r="I19" s="4">
        <v>36944</v>
      </c>
      <c r="J19" s="5">
        <v>11870</v>
      </c>
    </row>
    <row r="20" spans="1:10">
      <c r="A20" s="315">
        <v>2004</v>
      </c>
      <c r="B20" s="7">
        <v>98228.333333333328</v>
      </c>
      <c r="C20" s="4">
        <v>63223</v>
      </c>
      <c r="D20" s="5">
        <v>35005</v>
      </c>
      <c r="E20" s="7">
        <v>48377.333333333328</v>
      </c>
      <c r="F20" s="4">
        <v>28306</v>
      </c>
      <c r="G20" s="5">
        <v>20071</v>
      </c>
      <c r="H20" s="4">
        <v>49851</v>
      </c>
      <c r="I20" s="4">
        <v>34917</v>
      </c>
      <c r="J20" s="5">
        <v>14934</v>
      </c>
    </row>
    <row r="21" spans="1:10">
      <c r="A21" s="315">
        <v>2005</v>
      </c>
      <c r="B21" s="7">
        <v>115920</v>
      </c>
      <c r="C21" s="4">
        <v>74870</v>
      </c>
      <c r="D21" s="5">
        <v>41050</v>
      </c>
      <c r="E21" s="7">
        <v>52020</v>
      </c>
      <c r="F21" s="4">
        <v>33220</v>
      </c>
      <c r="G21" s="5">
        <v>18800</v>
      </c>
      <c r="H21" s="4">
        <v>63900</v>
      </c>
      <c r="I21" s="4">
        <v>41650</v>
      </c>
      <c r="J21" s="5">
        <v>22250</v>
      </c>
    </row>
    <row r="22" spans="1:10">
      <c r="A22" s="315">
        <v>2006</v>
      </c>
      <c r="B22" s="7">
        <v>110180</v>
      </c>
      <c r="C22" s="4">
        <v>72040</v>
      </c>
      <c r="D22" s="5">
        <v>38140</v>
      </c>
      <c r="E22" s="7">
        <v>48950</v>
      </c>
      <c r="F22" s="4">
        <v>31170</v>
      </c>
      <c r="G22" s="5">
        <v>17780</v>
      </c>
      <c r="H22" s="4">
        <v>61230</v>
      </c>
      <c r="I22" s="4">
        <v>40870</v>
      </c>
      <c r="J22" s="5">
        <v>20360</v>
      </c>
    </row>
    <row r="23" spans="1:10">
      <c r="A23" s="315">
        <v>2007</v>
      </c>
      <c r="B23" s="7">
        <v>107560</v>
      </c>
      <c r="C23" s="4">
        <v>71290</v>
      </c>
      <c r="D23" s="5">
        <v>36270</v>
      </c>
      <c r="E23" s="7">
        <v>47090</v>
      </c>
      <c r="F23" s="4">
        <v>30420</v>
      </c>
      <c r="G23" s="5">
        <v>16670</v>
      </c>
      <c r="H23" s="4">
        <v>60470</v>
      </c>
      <c r="I23" s="4">
        <v>40870</v>
      </c>
      <c r="J23" s="5">
        <v>19600</v>
      </c>
    </row>
    <row r="24" spans="1:10">
      <c r="A24" s="315">
        <v>2008</v>
      </c>
      <c r="B24" s="7">
        <v>104090</v>
      </c>
      <c r="C24" s="4">
        <v>69250</v>
      </c>
      <c r="D24" s="5">
        <v>34840</v>
      </c>
      <c r="E24" s="7">
        <v>45510</v>
      </c>
      <c r="F24" s="4">
        <v>29430</v>
      </c>
      <c r="G24" s="5">
        <v>16080</v>
      </c>
      <c r="H24" s="4">
        <v>58580</v>
      </c>
      <c r="I24" s="4">
        <v>39820</v>
      </c>
      <c r="J24" s="5">
        <v>18760</v>
      </c>
    </row>
    <row r="25" spans="1:10">
      <c r="A25" s="315">
        <v>2009</v>
      </c>
      <c r="B25" s="7">
        <v>96620</v>
      </c>
      <c r="C25" s="4">
        <v>65290</v>
      </c>
      <c r="D25" s="5">
        <v>31330</v>
      </c>
      <c r="E25" s="7">
        <v>44810</v>
      </c>
      <c r="F25" s="4">
        <v>29830</v>
      </c>
      <c r="G25" s="5">
        <v>14980</v>
      </c>
      <c r="H25" s="4">
        <v>51810</v>
      </c>
      <c r="I25" s="4">
        <v>35460</v>
      </c>
      <c r="J25" s="5">
        <v>16350</v>
      </c>
    </row>
    <row r="26" spans="1:10">
      <c r="A26" s="315">
        <v>2010</v>
      </c>
      <c r="B26" s="8">
        <v>90000</v>
      </c>
      <c r="C26" s="9">
        <v>68200</v>
      </c>
      <c r="D26" s="10">
        <v>21800</v>
      </c>
      <c r="E26" s="8">
        <v>47000</v>
      </c>
      <c r="F26" s="9">
        <v>36200</v>
      </c>
      <c r="G26" s="10">
        <v>10800</v>
      </c>
      <c r="H26" s="9">
        <v>43000</v>
      </c>
      <c r="I26" s="9">
        <v>32000</v>
      </c>
      <c r="J26" s="10">
        <v>11000</v>
      </c>
    </row>
    <row r="27" spans="1:10">
      <c r="A27" s="364" t="s">
        <v>337</v>
      </c>
      <c r="B27" s="364"/>
      <c r="C27" s="364"/>
      <c r="D27" s="364"/>
      <c r="E27" s="364"/>
      <c r="F27" s="364"/>
      <c r="G27" s="364"/>
      <c r="H27" s="364"/>
      <c r="I27" s="364"/>
      <c r="J27" s="364"/>
    </row>
    <row r="28" spans="1:10">
      <c r="A28" s="315"/>
      <c r="B28" s="260">
        <v>344</v>
      </c>
      <c r="C28" s="260">
        <v>342</v>
      </c>
      <c r="D28" s="260">
        <v>350</v>
      </c>
      <c r="E28" s="260">
        <v>404</v>
      </c>
      <c r="F28" s="260">
        <v>428</v>
      </c>
      <c r="G28" s="260">
        <v>338</v>
      </c>
      <c r="H28" s="260">
        <v>292</v>
      </c>
      <c r="I28" s="260">
        <v>273</v>
      </c>
      <c r="J28" s="260">
        <v>364</v>
      </c>
    </row>
    <row r="29" spans="1:10">
      <c r="A29" s="344" t="s">
        <v>72</v>
      </c>
      <c r="B29" s="46"/>
      <c r="C29" s="46"/>
      <c r="D29" s="46"/>
      <c r="E29" s="46"/>
      <c r="F29" s="46"/>
      <c r="G29" s="46"/>
      <c r="H29" s="46"/>
      <c r="I29" s="46"/>
    </row>
    <row r="30" spans="1:10">
      <c r="A30" s="277" t="s">
        <v>252</v>
      </c>
      <c r="B30" s="46"/>
      <c r="C30" s="46"/>
      <c r="D30" s="46"/>
      <c r="E30" s="46"/>
      <c r="F30" s="46"/>
      <c r="G30" s="46"/>
      <c r="H30" s="46"/>
      <c r="I30" s="46"/>
    </row>
    <row r="31" spans="1:10">
      <c r="A31" s="277" t="s">
        <v>336</v>
      </c>
      <c r="B31" s="46"/>
      <c r="C31" s="46"/>
      <c r="D31" s="46"/>
      <c r="E31" s="46"/>
      <c r="F31" s="46"/>
      <c r="G31" s="46"/>
      <c r="H31" s="46"/>
      <c r="I31" s="46"/>
    </row>
    <row r="32" spans="1:10">
      <c r="A32" s="344" t="s">
        <v>73</v>
      </c>
      <c r="B32" s="46"/>
      <c r="C32" s="46"/>
      <c r="D32" s="46"/>
      <c r="E32" s="46"/>
      <c r="F32" s="46"/>
      <c r="G32" s="46"/>
      <c r="H32" s="46"/>
      <c r="I32" s="46"/>
    </row>
    <row r="33" spans="1:9">
      <c r="A33" s="277" t="s">
        <v>335</v>
      </c>
      <c r="B33" s="46"/>
      <c r="C33" s="46"/>
      <c r="D33" s="46"/>
      <c r="E33" s="46"/>
      <c r="F33" s="46"/>
      <c r="G33" s="46"/>
      <c r="H33" s="46"/>
      <c r="I33" s="46"/>
    </row>
    <row r="34" spans="1:9">
      <c r="A34" s="380" t="s">
        <v>334</v>
      </c>
      <c r="B34" s="380"/>
      <c r="C34" s="380"/>
      <c r="D34" s="380"/>
      <c r="E34" s="380"/>
      <c r="F34" s="380"/>
      <c r="G34" s="380"/>
      <c r="H34" s="380"/>
      <c r="I34" s="380"/>
    </row>
  </sheetData>
  <mergeCells count="6">
    <mergeCell ref="A34:I34"/>
    <mergeCell ref="A3:A4"/>
    <mergeCell ref="B3:D3"/>
    <mergeCell ref="E3:G3"/>
    <mergeCell ref="H3:J3"/>
    <mergeCell ref="A27:J27"/>
  </mergeCells>
  <printOptions gridLines="1"/>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O739"/>
  <sheetViews>
    <sheetView rightToLeft="1" view="pageBreakPreview" zoomScaleSheetLayoutView="100" workbookViewId="0">
      <selection activeCell="R14" sqref="R14"/>
    </sheetView>
  </sheetViews>
  <sheetFormatPr defaultRowHeight="15"/>
  <cols>
    <col min="1" max="1" width="9.140625" style="21"/>
    <col min="2" max="2" width="14.140625" style="21" customWidth="1"/>
    <col min="3" max="3" width="6.42578125" style="21" customWidth="1"/>
    <col min="4" max="4" width="5.42578125" style="21" customWidth="1"/>
    <col min="5" max="5" width="5.28515625" style="21" customWidth="1"/>
    <col min="6" max="6" width="5.7109375" style="21" customWidth="1"/>
    <col min="7" max="7" width="5.28515625" style="21" customWidth="1"/>
    <col min="8" max="8" width="5.5703125" style="21" customWidth="1"/>
    <col min="9" max="9" width="5.7109375" style="21" customWidth="1"/>
    <col min="10" max="11" width="5.85546875" style="21" customWidth="1"/>
    <col min="12" max="12" width="6.42578125" style="21" customWidth="1"/>
    <col min="13" max="13" width="7" style="21" customWidth="1"/>
    <col min="14" max="14" width="5.140625" style="21" customWidth="1"/>
    <col min="15" max="16384" width="9.140625" style="21"/>
  </cols>
  <sheetData>
    <row r="1" spans="1:14" ht="30.75" customHeight="1"/>
    <row r="2" spans="1:14" ht="21">
      <c r="A2" s="211" t="s">
        <v>158</v>
      </c>
      <c r="C2" s="25"/>
      <c r="D2" s="25"/>
      <c r="E2" s="25"/>
      <c r="F2" s="25"/>
      <c r="G2" s="25"/>
      <c r="H2" s="25"/>
      <c r="I2" s="25"/>
      <c r="J2" s="25"/>
      <c r="K2" s="25"/>
      <c r="L2" s="25"/>
      <c r="M2" s="25"/>
    </row>
    <row r="3" spans="1:14" ht="21">
      <c r="A3" s="211" t="s">
        <v>157</v>
      </c>
      <c r="C3" s="25"/>
      <c r="D3" s="25"/>
      <c r="E3" s="25"/>
      <c r="F3" s="25"/>
      <c r="G3" s="25"/>
      <c r="H3" s="25"/>
      <c r="I3" s="25"/>
      <c r="J3" s="25"/>
      <c r="K3" s="25"/>
      <c r="L3" s="25"/>
      <c r="M3" s="25"/>
    </row>
    <row r="4" spans="1:14" ht="15.75">
      <c r="A4" s="136" t="s">
        <v>156</v>
      </c>
      <c r="C4" s="25"/>
      <c r="D4" s="25"/>
      <c r="E4" s="25"/>
      <c r="F4" s="25"/>
      <c r="G4" s="25"/>
      <c r="H4" s="25"/>
      <c r="I4" s="25"/>
      <c r="J4" s="25"/>
      <c r="K4" s="25"/>
      <c r="L4" s="25"/>
      <c r="M4" s="25"/>
    </row>
    <row r="6" spans="1:14">
      <c r="A6" s="270" t="s">
        <v>65</v>
      </c>
      <c r="B6" s="383" t="s">
        <v>66</v>
      </c>
      <c r="C6" s="383"/>
      <c r="D6" s="383"/>
      <c r="E6" s="383"/>
      <c r="F6" s="383"/>
      <c r="G6" s="383"/>
      <c r="H6" s="383"/>
      <c r="I6" s="226"/>
      <c r="J6" s="226"/>
      <c r="K6" s="226"/>
      <c r="L6" s="226"/>
      <c r="M6" s="226"/>
      <c r="N6" s="226"/>
    </row>
    <row r="7" spans="1:14" ht="18" customHeight="1">
      <c r="A7" s="210" t="s">
        <v>23</v>
      </c>
      <c r="B7" s="278" t="s">
        <v>155</v>
      </c>
    </row>
    <row r="8" spans="1:14" ht="18" customHeight="1">
      <c r="A8" s="293" t="s">
        <v>24</v>
      </c>
      <c r="B8" s="278" t="s">
        <v>154</v>
      </c>
      <c r="C8" s="25"/>
      <c r="D8" s="25"/>
      <c r="E8" s="25"/>
      <c r="F8" s="25"/>
      <c r="G8" s="25"/>
      <c r="H8" s="25"/>
      <c r="I8" s="25"/>
      <c r="J8" s="25"/>
      <c r="K8" s="25"/>
      <c r="L8" s="25"/>
      <c r="M8" s="25"/>
    </row>
    <row r="9" spans="1:14" ht="18" customHeight="1">
      <c r="A9" s="293" t="s">
        <v>25</v>
      </c>
      <c r="B9" s="278" t="s">
        <v>153</v>
      </c>
      <c r="C9" s="25"/>
      <c r="D9" s="25"/>
      <c r="E9" s="25"/>
      <c r="F9" s="25"/>
      <c r="G9" s="25"/>
      <c r="H9" s="25"/>
      <c r="I9" s="25"/>
      <c r="J9" s="25"/>
      <c r="K9" s="25"/>
      <c r="L9" s="25"/>
      <c r="M9" s="25"/>
    </row>
    <row r="10" spans="1:14" ht="18" customHeight="1">
      <c r="A10" s="293" t="s">
        <v>26</v>
      </c>
      <c r="B10" s="278" t="s">
        <v>152</v>
      </c>
      <c r="C10" s="25"/>
      <c r="D10" s="25"/>
      <c r="E10" s="25"/>
      <c r="F10" s="25"/>
      <c r="G10" s="25"/>
      <c r="H10" s="25"/>
      <c r="I10" s="25"/>
      <c r="J10" s="25"/>
      <c r="K10" s="25"/>
      <c r="L10" s="25"/>
      <c r="M10" s="25"/>
    </row>
    <row r="11" spans="1:14" ht="18" customHeight="1">
      <c r="A11" s="293" t="s">
        <v>27</v>
      </c>
      <c r="B11" s="278" t="s">
        <v>151</v>
      </c>
      <c r="C11" s="25"/>
      <c r="D11" s="25"/>
      <c r="E11" s="25"/>
      <c r="F11" s="25"/>
      <c r="G11" s="25"/>
      <c r="H11" s="25"/>
      <c r="I11" s="25"/>
      <c r="J11" s="25"/>
      <c r="K11" s="25"/>
      <c r="L11" s="25"/>
      <c r="M11" s="25"/>
    </row>
    <row r="12" spans="1:14" ht="18" customHeight="1">
      <c r="A12" s="293" t="s">
        <v>28</v>
      </c>
      <c r="B12" s="278" t="s">
        <v>150</v>
      </c>
      <c r="C12" s="25"/>
      <c r="D12" s="25"/>
      <c r="E12" s="25"/>
      <c r="F12" s="25"/>
      <c r="G12" s="25"/>
      <c r="H12" s="25"/>
      <c r="I12" s="25"/>
      <c r="J12" s="25"/>
      <c r="K12" s="25"/>
      <c r="L12" s="25"/>
      <c r="M12" s="25"/>
    </row>
    <row r="13" spans="1:14" ht="18" customHeight="1">
      <c r="A13" s="293" t="s">
        <v>29</v>
      </c>
      <c r="B13" s="278" t="s">
        <v>149</v>
      </c>
      <c r="C13" s="25"/>
      <c r="D13" s="25"/>
      <c r="E13" s="25"/>
      <c r="F13" s="25"/>
      <c r="G13" s="25"/>
      <c r="H13" s="25"/>
      <c r="I13" s="25"/>
      <c r="J13" s="25"/>
      <c r="K13" s="25"/>
      <c r="L13" s="25"/>
      <c r="M13" s="25"/>
    </row>
    <row r="14" spans="1:14" ht="18" customHeight="1">
      <c r="A14" s="293" t="s">
        <v>30</v>
      </c>
      <c r="B14" s="278" t="s">
        <v>148</v>
      </c>
      <c r="C14" s="25"/>
      <c r="D14" s="25"/>
      <c r="E14" s="25"/>
      <c r="F14" s="25"/>
      <c r="G14" s="25"/>
      <c r="H14" s="25"/>
      <c r="I14" s="25"/>
      <c r="J14" s="25"/>
      <c r="K14" s="25"/>
      <c r="L14" s="25"/>
      <c r="M14" s="25"/>
    </row>
    <row r="15" spans="1:14" ht="18" customHeight="1">
      <c r="A15" s="293" t="s">
        <v>31</v>
      </c>
      <c r="B15" s="278" t="s">
        <v>147</v>
      </c>
      <c r="C15" s="25"/>
      <c r="D15" s="25"/>
      <c r="E15" s="25"/>
      <c r="F15" s="25"/>
      <c r="G15" s="25"/>
      <c r="H15" s="25"/>
      <c r="I15" s="25"/>
      <c r="J15" s="25"/>
      <c r="K15" s="25"/>
      <c r="L15" s="25"/>
      <c r="M15" s="25"/>
    </row>
    <row r="16" spans="1:14" ht="18" customHeight="1">
      <c r="A16" s="294" t="s">
        <v>32</v>
      </c>
      <c r="B16" s="278" t="s">
        <v>146</v>
      </c>
      <c r="C16" s="25"/>
      <c r="D16" s="25"/>
      <c r="E16" s="25"/>
      <c r="F16" s="25"/>
      <c r="G16" s="25"/>
      <c r="H16" s="25"/>
      <c r="I16" s="25"/>
      <c r="J16" s="25"/>
      <c r="K16" s="25"/>
      <c r="L16" s="25"/>
      <c r="M16" s="25"/>
    </row>
    <row r="17" spans="1:14" ht="18" customHeight="1">
      <c r="A17" s="293" t="s">
        <v>33</v>
      </c>
      <c r="B17" s="278" t="s">
        <v>145</v>
      </c>
      <c r="C17" s="25"/>
      <c r="D17" s="25"/>
      <c r="E17" s="25"/>
      <c r="F17" s="25"/>
      <c r="G17" s="25"/>
      <c r="H17" s="25"/>
      <c r="I17" s="25"/>
      <c r="J17" s="25"/>
      <c r="K17" s="25"/>
      <c r="L17" s="25"/>
      <c r="M17" s="25"/>
    </row>
    <row r="18" spans="1:14" ht="18" customHeight="1">
      <c r="A18" s="294" t="s">
        <v>34</v>
      </c>
      <c r="B18" s="278" t="s">
        <v>144</v>
      </c>
      <c r="C18" s="25"/>
      <c r="D18" s="25"/>
      <c r="E18" s="25"/>
      <c r="F18" s="25"/>
      <c r="G18" s="25"/>
      <c r="H18" s="25"/>
      <c r="I18" s="25"/>
      <c r="J18" s="25"/>
      <c r="K18" s="25"/>
      <c r="L18" s="25"/>
      <c r="M18" s="25"/>
    </row>
    <row r="19" spans="1:14" ht="18" customHeight="1">
      <c r="A19" s="293" t="s">
        <v>35</v>
      </c>
      <c r="B19" s="278" t="s">
        <v>143</v>
      </c>
      <c r="C19" s="25"/>
      <c r="D19" s="25"/>
      <c r="E19" s="25"/>
      <c r="F19" s="25"/>
      <c r="G19" s="25"/>
      <c r="H19" s="25"/>
      <c r="I19" s="25"/>
      <c r="J19" s="25"/>
      <c r="K19" s="25"/>
      <c r="L19" s="25"/>
      <c r="M19" s="25"/>
    </row>
    <row r="20" spans="1:14" ht="18" customHeight="1">
      <c r="A20" s="294" t="s">
        <v>36</v>
      </c>
      <c r="B20" s="278" t="s">
        <v>142</v>
      </c>
      <c r="C20" s="25"/>
      <c r="D20" s="25"/>
      <c r="E20" s="25"/>
      <c r="F20" s="25"/>
      <c r="G20" s="25"/>
      <c r="H20" s="25"/>
      <c r="I20" s="25"/>
      <c r="J20" s="25"/>
      <c r="K20" s="25"/>
      <c r="L20" s="25"/>
      <c r="M20" s="25"/>
    </row>
    <row r="21" spans="1:14" ht="18" customHeight="1">
      <c r="A21" s="293" t="s">
        <v>37</v>
      </c>
      <c r="B21" s="278" t="s">
        <v>141</v>
      </c>
      <c r="C21" s="25"/>
      <c r="D21" s="25"/>
      <c r="E21" s="25"/>
      <c r="F21" s="25"/>
      <c r="G21" s="25"/>
      <c r="H21" s="25"/>
      <c r="I21" s="25"/>
      <c r="J21" s="25"/>
      <c r="K21" s="25"/>
      <c r="L21" s="25"/>
      <c r="M21" s="25"/>
    </row>
    <row r="22" spans="1:14" ht="18" customHeight="1">
      <c r="A22" s="294" t="s">
        <v>38</v>
      </c>
      <c r="B22" s="278" t="s">
        <v>140</v>
      </c>
      <c r="C22" s="25"/>
      <c r="D22" s="25"/>
      <c r="E22" s="25"/>
      <c r="F22" s="25"/>
      <c r="G22" s="25"/>
      <c r="H22" s="25"/>
      <c r="I22" s="25"/>
      <c r="J22" s="25"/>
      <c r="K22" s="25"/>
      <c r="L22" s="25"/>
      <c r="M22" s="25"/>
    </row>
    <row r="23" spans="1:14" ht="18" customHeight="1">
      <c r="A23" s="293" t="s">
        <v>39</v>
      </c>
      <c r="B23" s="278" t="s">
        <v>139</v>
      </c>
      <c r="C23" s="25"/>
      <c r="D23" s="25"/>
      <c r="E23" s="25"/>
      <c r="F23" s="25"/>
      <c r="G23" s="25"/>
      <c r="H23" s="25"/>
      <c r="I23" s="25"/>
      <c r="J23" s="25"/>
      <c r="K23" s="25"/>
      <c r="L23" s="25"/>
      <c r="M23" s="25"/>
    </row>
    <row r="24" spans="1:14" ht="18" customHeight="1">
      <c r="A24" s="294" t="s">
        <v>40</v>
      </c>
      <c r="B24" s="278" t="s">
        <v>138</v>
      </c>
      <c r="C24" s="25"/>
      <c r="D24" s="25"/>
      <c r="E24" s="25"/>
      <c r="F24" s="25"/>
      <c r="G24" s="25"/>
      <c r="H24" s="25"/>
      <c r="I24" s="25"/>
      <c r="J24" s="25"/>
      <c r="K24" s="25"/>
      <c r="L24" s="25"/>
      <c r="M24" s="25"/>
    </row>
    <row r="25" spans="1:14" ht="18" customHeight="1">
      <c r="A25" s="293" t="s">
        <v>41</v>
      </c>
      <c r="B25" s="278" t="s">
        <v>137</v>
      </c>
      <c r="C25" s="25"/>
      <c r="D25" s="25"/>
      <c r="E25" s="25"/>
      <c r="F25" s="25"/>
      <c r="G25" s="25"/>
      <c r="H25" s="25"/>
      <c r="I25" s="25"/>
      <c r="J25" s="25"/>
      <c r="K25" s="25"/>
      <c r="L25" s="25"/>
      <c r="M25" s="25"/>
    </row>
    <row r="26" spans="1:14" ht="18" customHeight="1">
      <c r="A26" s="294" t="s">
        <v>42</v>
      </c>
      <c r="B26" s="278" t="s">
        <v>136</v>
      </c>
      <c r="C26" s="25"/>
      <c r="D26" s="25"/>
      <c r="E26" s="25"/>
      <c r="F26" s="25"/>
      <c r="G26" s="25"/>
      <c r="H26" s="25"/>
      <c r="I26" s="25"/>
      <c r="J26" s="25"/>
      <c r="K26" s="25"/>
      <c r="L26" s="25"/>
      <c r="M26" s="25"/>
    </row>
    <row r="27" spans="1:14" ht="18" customHeight="1">
      <c r="A27" s="293" t="s">
        <v>43</v>
      </c>
      <c r="B27" s="278" t="s">
        <v>135</v>
      </c>
      <c r="C27" s="25"/>
      <c r="D27" s="25"/>
      <c r="E27" s="25"/>
      <c r="F27" s="25"/>
      <c r="G27" s="25"/>
      <c r="H27" s="25"/>
      <c r="I27" s="25"/>
      <c r="J27" s="25"/>
      <c r="K27" s="25"/>
      <c r="L27" s="25"/>
      <c r="M27" s="25"/>
    </row>
    <row r="28" spans="1:14" ht="18" customHeight="1">
      <c r="A28" s="292" t="s">
        <v>44</v>
      </c>
      <c r="B28" s="278" t="s">
        <v>134</v>
      </c>
      <c r="C28" s="291"/>
      <c r="D28" s="291"/>
      <c r="E28" s="291"/>
      <c r="F28" s="291"/>
      <c r="G28" s="291"/>
      <c r="H28" s="291"/>
      <c r="I28" s="291"/>
      <c r="J28" s="291"/>
      <c r="K28" s="291"/>
      <c r="L28" s="291"/>
      <c r="M28" s="291"/>
      <c r="N28" s="18"/>
    </row>
    <row r="30" spans="1:14" ht="15.75">
      <c r="A30" s="274"/>
      <c r="B30" s="274"/>
      <c r="C30" s="274"/>
      <c r="D30" s="274"/>
      <c r="E30" s="274"/>
      <c r="F30" s="160"/>
      <c r="G30" s="160"/>
      <c r="H30" s="160"/>
      <c r="I30" s="160"/>
      <c r="J30" s="274"/>
      <c r="K30" s="286" t="s">
        <v>108</v>
      </c>
      <c r="L30" s="286"/>
      <c r="M30" s="286" t="s">
        <v>102</v>
      </c>
      <c r="N30" s="190"/>
    </row>
    <row r="31" spans="1:14" ht="15.75" customHeight="1">
      <c r="A31" s="287" t="s">
        <v>107</v>
      </c>
      <c r="B31" s="199"/>
      <c r="C31" s="199"/>
      <c r="D31" s="199"/>
      <c r="E31" s="199"/>
      <c r="F31" s="199"/>
      <c r="G31" s="199"/>
      <c r="H31" s="199"/>
      <c r="I31" s="199"/>
      <c r="J31" s="199"/>
      <c r="K31" s="286" t="s">
        <v>106</v>
      </c>
      <c r="L31" s="286"/>
      <c r="M31" s="286" t="s">
        <v>100</v>
      </c>
      <c r="N31" s="190"/>
    </row>
    <row r="32" spans="1:14" ht="14.25" customHeight="1">
      <c r="A32" s="165"/>
      <c r="B32" s="169"/>
      <c r="C32" s="169"/>
      <c r="D32" s="169"/>
      <c r="E32" s="169"/>
      <c r="F32" s="169"/>
      <c r="G32" s="169"/>
      <c r="H32" s="169"/>
      <c r="I32" s="169"/>
      <c r="J32" s="169"/>
      <c r="K32" s="286" t="s">
        <v>105</v>
      </c>
      <c r="L32" s="286"/>
      <c r="M32" s="286" t="s">
        <v>98</v>
      </c>
      <c r="N32" s="190"/>
    </row>
    <row r="33" spans="1:15" ht="15.75">
      <c r="A33" s="289" t="s">
        <v>133</v>
      </c>
      <c r="B33" s="195"/>
      <c r="C33" s="195"/>
      <c r="D33" s="195"/>
      <c r="E33" s="195"/>
      <c r="F33" s="195"/>
      <c r="G33" s="195"/>
      <c r="H33" s="195"/>
      <c r="I33" s="195"/>
      <c r="J33" s="195"/>
      <c r="K33" s="195"/>
      <c r="L33" s="195"/>
      <c r="M33" s="165"/>
      <c r="N33" s="165"/>
    </row>
    <row r="34" spans="1:15">
      <c r="A34" s="384" t="s">
        <v>69</v>
      </c>
      <c r="B34" s="385"/>
      <c r="C34" s="284" t="s">
        <v>95</v>
      </c>
      <c r="D34" s="284" t="s">
        <v>94</v>
      </c>
      <c r="E34" s="284" t="s">
        <v>93</v>
      </c>
      <c r="F34" s="284" t="s">
        <v>92</v>
      </c>
      <c r="G34" s="284" t="s">
        <v>91</v>
      </c>
      <c r="H34" s="284" t="s">
        <v>90</v>
      </c>
      <c r="I34" s="284" t="s">
        <v>89</v>
      </c>
      <c r="J34" s="285" t="s">
        <v>88</v>
      </c>
      <c r="K34" s="284" t="s">
        <v>87</v>
      </c>
      <c r="L34" s="284" t="s">
        <v>86</v>
      </c>
      <c r="M34" s="284" t="s">
        <v>85</v>
      </c>
      <c r="N34" s="283" t="s">
        <v>84</v>
      </c>
    </row>
    <row r="35" spans="1:15" ht="20.100000000000001" customHeight="1">
      <c r="A35" s="385">
        <v>1971</v>
      </c>
      <c r="B35" s="385"/>
      <c r="C35" s="127">
        <v>24.1</v>
      </c>
      <c r="D35" s="127">
        <v>25.3</v>
      </c>
      <c r="E35" s="127">
        <v>28.5</v>
      </c>
      <c r="F35" s="127">
        <v>31.8</v>
      </c>
      <c r="G35" s="127">
        <v>37.5</v>
      </c>
      <c r="H35" s="127">
        <v>38</v>
      </c>
      <c r="I35" s="127">
        <v>40.700000000000003</v>
      </c>
      <c r="J35" s="127">
        <v>38.5</v>
      </c>
      <c r="K35" s="127">
        <v>38.6</v>
      </c>
      <c r="L35" s="127">
        <v>33.4</v>
      </c>
      <c r="M35" s="127">
        <v>29.9</v>
      </c>
      <c r="N35" s="127">
        <v>25.7</v>
      </c>
      <c r="O35" s="243"/>
    </row>
    <row r="36" spans="1:15" ht="20.100000000000001" customHeight="1">
      <c r="A36" s="385">
        <v>1972</v>
      </c>
      <c r="B36" s="385"/>
      <c r="C36" s="127">
        <v>23.7</v>
      </c>
      <c r="D36" s="127">
        <v>23.1</v>
      </c>
      <c r="E36" s="127">
        <v>27.7</v>
      </c>
      <c r="F36" s="127">
        <v>30.7</v>
      </c>
      <c r="G36" s="127">
        <v>36.299999999999997</v>
      </c>
      <c r="H36" s="127">
        <v>39.200000000000003</v>
      </c>
      <c r="I36" s="127">
        <v>39.1</v>
      </c>
      <c r="J36" s="127">
        <v>41.7</v>
      </c>
      <c r="K36" s="127">
        <v>39.5</v>
      </c>
      <c r="L36" s="127">
        <v>35.4</v>
      </c>
      <c r="M36" s="127">
        <v>30.6</v>
      </c>
      <c r="N36" s="127">
        <v>24</v>
      </c>
      <c r="O36" s="243"/>
    </row>
    <row r="37" spans="1:15" ht="20.100000000000001" customHeight="1">
      <c r="A37" s="385">
        <v>1973</v>
      </c>
      <c r="B37" s="385"/>
      <c r="C37" s="127">
        <v>21.8</v>
      </c>
      <c r="D37" s="127">
        <v>25.8</v>
      </c>
      <c r="E37" s="127">
        <v>30.7</v>
      </c>
      <c r="F37" s="127">
        <v>34.9</v>
      </c>
      <c r="G37" s="127">
        <v>38.1</v>
      </c>
      <c r="H37" s="127">
        <v>37.200000000000003</v>
      </c>
      <c r="I37" s="127">
        <v>38.799999999999997</v>
      </c>
      <c r="J37" s="127">
        <v>42.3</v>
      </c>
      <c r="K37" s="127">
        <v>39.700000000000003</v>
      </c>
      <c r="L37" s="127">
        <v>35.200000000000003</v>
      </c>
      <c r="M37" s="127">
        <v>29.1</v>
      </c>
      <c r="N37" s="127">
        <v>25.2</v>
      </c>
      <c r="O37" s="243"/>
    </row>
    <row r="38" spans="1:15" ht="20.100000000000001" customHeight="1">
      <c r="A38" s="385">
        <v>1974</v>
      </c>
      <c r="B38" s="385"/>
      <c r="C38" s="127">
        <v>24.2</v>
      </c>
      <c r="D38" s="127">
        <v>25.1</v>
      </c>
      <c r="E38" s="127">
        <v>29.2</v>
      </c>
      <c r="F38" s="127">
        <v>33.700000000000003</v>
      </c>
      <c r="G38" s="127">
        <v>36.200000000000003</v>
      </c>
      <c r="H38" s="127">
        <v>39.799999999999997</v>
      </c>
      <c r="I38" s="127">
        <v>40.6</v>
      </c>
      <c r="J38" s="127">
        <v>40.4</v>
      </c>
      <c r="K38" s="127">
        <v>39.299999999999997</v>
      </c>
      <c r="L38" s="127">
        <v>34.5</v>
      </c>
      <c r="M38" s="127">
        <v>30</v>
      </c>
      <c r="N38" s="127">
        <v>26</v>
      </c>
      <c r="O38" s="243"/>
    </row>
    <row r="39" spans="1:15" ht="20.100000000000001" customHeight="1">
      <c r="A39" s="385">
        <v>1975</v>
      </c>
      <c r="B39" s="385"/>
      <c r="C39" s="127">
        <v>23.9</v>
      </c>
      <c r="D39" s="127">
        <v>25</v>
      </c>
      <c r="E39" s="127">
        <v>28.7</v>
      </c>
      <c r="F39" s="127">
        <v>32.4</v>
      </c>
      <c r="G39" s="127">
        <v>38.799999999999997</v>
      </c>
      <c r="H39" s="127">
        <v>39.1</v>
      </c>
      <c r="I39" s="127">
        <v>40.1</v>
      </c>
      <c r="J39" s="127">
        <v>40.299999999999997</v>
      </c>
      <c r="K39" s="127">
        <v>40.200000000000003</v>
      </c>
      <c r="L39" s="127">
        <v>33.9</v>
      </c>
      <c r="M39" s="127">
        <v>29.9</v>
      </c>
      <c r="N39" s="127">
        <v>26.3</v>
      </c>
      <c r="O39" s="243"/>
    </row>
    <row r="40" spans="1:15" ht="20.100000000000001" customHeight="1">
      <c r="A40" s="385">
        <v>1976</v>
      </c>
      <c r="B40" s="385"/>
      <c r="C40" s="127">
        <v>24.1</v>
      </c>
      <c r="D40" s="127">
        <v>23.8</v>
      </c>
      <c r="E40" s="127">
        <v>26.4</v>
      </c>
      <c r="F40" s="127">
        <v>30.5</v>
      </c>
      <c r="G40" s="127">
        <v>37.299999999999997</v>
      </c>
      <c r="H40" s="127">
        <v>39.5</v>
      </c>
      <c r="I40" s="127">
        <v>38</v>
      </c>
      <c r="J40" s="127">
        <v>40.9</v>
      </c>
      <c r="K40" s="127">
        <v>38.200000000000003</v>
      </c>
      <c r="L40" s="127">
        <v>35.5</v>
      </c>
      <c r="M40" s="127">
        <v>29.1</v>
      </c>
      <c r="N40" s="127">
        <v>26.3</v>
      </c>
      <c r="O40" s="243"/>
    </row>
    <row r="41" spans="1:15" ht="20.100000000000001" customHeight="1">
      <c r="A41" s="385">
        <v>1977</v>
      </c>
      <c r="B41" s="385"/>
      <c r="C41" s="127">
        <v>22.8</v>
      </c>
      <c r="D41" s="127">
        <v>24.5</v>
      </c>
      <c r="E41" s="127">
        <v>30.2</v>
      </c>
      <c r="F41" s="127">
        <v>32</v>
      </c>
      <c r="G41" s="127">
        <v>38.200000000000003</v>
      </c>
      <c r="H41" s="127">
        <v>38.799999999999997</v>
      </c>
      <c r="I41" s="127">
        <v>39.299999999999997</v>
      </c>
      <c r="J41" s="127">
        <v>41</v>
      </c>
      <c r="K41" s="127">
        <v>39.299999999999997</v>
      </c>
      <c r="L41" s="127">
        <v>36.1</v>
      </c>
      <c r="M41" s="127">
        <v>30.3</v>
      </c>
      <c r="N41" s="127">
        <v>27.6</v>
      </c>
      <c r="O41" s="243"/>
    </row>
    <row r="42" spans="1:15" ht="20.100000000000001" customHeight="1">
      <c r="A42" s="385">
        <v>1978</v>
      </c>
      <c r="B42" s="385"/>
      <c r="C42" s="127">
        <v>24.4</v>
      </c>
      <c r="D42" s="127">
        <v>25.3</v>
      </c>
      <c r="E42" s="127">
        <v>28.5</v>
      </c>
      <c r="F42" s="127">
        <v>33.4</v>
      </c>
      <c r="G42" s="127">
        <v>36.700000000000003</v>
      </c>
      <c r="H42" s="127">
        <v>38.5</v>
      </c>
      <c r="I42" s="127">
        <v>41.3</v>
      </c>
      <c r="J42" s="127">
        <v>39.200000000000003</v>
      </c>
      <c r="K42" s="127">
        <v>37.4</v>
      </c>
      <c r="L42" s="127">
        <v>35.700000000000003</v>
      </c>
      <c r="M42" s="127">
        <v>30.1</v>
      </c>
      <c r="N42" s="127">
        <v>26.4</v>
      </c>
      <c r="O42" s="243"/>
    </row>
    <row r="43" spans="1:15" ht="20.100000000000001" customHeight="1">
      <c r="A43" s="385">
        <v>1979</v>
      </c>
      <c r="B43" s="385"/>
      <c r="C43" s="127">
        <v>24</v>
      </c>
      <c r="D43" s="127">
        <v>27.1</v>
      </c>
      <c r="E43" s="127">
        <v>27.7</v>
      </c>
      <c r="F43" s="127">
        <v>34.799999999999997</v>
      </c>
      <c r="G43" s="127">
        <v>38.299999999999997</v>
      </c>
      <c r="H43" s="127">
        <v>40</v>
      </c>
      <c r="I43" s="127">
        <v>40.9</v>
      </c>
      <c r="J43" s="127">
        <v>40.200000000000003</v>
      </c>
      <c r="K43" s="127">
        <v>39.700000000000003</v>
      </c>
      <c r="L43" s="127">
        <v>35.700000000000003</v>
      </c>
      <c r="M43" s="127">
        <v>30</v>
      </c>
      <c r="N43" s="127">
        <v>25.5</v>
      </c>
      <c r="O43" s="243"/>
    </row>
    <row r="44" spans="1:15" ht="20.100000000000001" customHeight="1">
      <c r="A44" s="385">
        <v>1980</v>
      </c>
      <c r="B44" s="385"/>
      <c r="C44" s="127">
        <v>23.4</v>
      </c>
      <c r="D44" s="127">
        <v>26</v>
      </c>
      <c r="E44" s="127">
        <v>30.9</v>
      </c>
      <c r="F44" s="127">
        <v>36.700000000000003</v>
      </c>
      <c r="G44" s="127">
        <v>38.1</v>
      </c>
      <c r="H44" s="127">
        <v>38.9</v>
      </c>
      <c r="I44" s="127">
        <v>42.1</v>
      </c>
      <c r="J44" s="127">
        <v>40</v>
      </c>
      <c r="K44" s="127">
        <v>39</v>
      </c>
      <c r="L44" s="127">
        <v>34.9</v>
      </c>
      <c r="M44" s="127">
        <v>30.8</v>
      </c>
      <c r="N44" s="127">
        <v>25.1</v>
      </c>
      <c r="O44" s="243"/>
    </row>
    <row r="45" spans="1:15" ht="20.100000000000001" customHeight="1">
      <c r="A45" s="385">
        <v>1981</v>
      </c>
      <c r="B45" s="385"/>
      <c r="C45" s="127">
        <v>25.7</v>
      </c>
      <c r="D45" s="127">
        <v>25.6</v>
      </c>
      <c r="E45" s="127">
        <v>29.4</v>
      </c>
      <c r="F45" s="127">
        <v>35.4</v>
      </c>
      <c r="G45" s="127">
        <v>36.299999999999997</v>
      </c>
      <c r="H45" s="127">
        <v>38.700000000000003</v>
      </c>
      <c r="I45" s="127">
        <v>40.4</v>
      </c>
      <c r="J45" s="127">
        <v>41.6</v>
      </c>
      <c r="K45" s="127">
        <v>39.200000000000003</v>
      </c>
      <c r="L45" s="127">
        <v>34.799999999999997</v>
      </c>
      <c r="M45" s="127">
        <v>29.8</v>
      </c>
      <c r="N45" s="127">
        <v>26.1</v>
      </c>
      <c r="O45" s="243"/>
    </row>
    <row r="46" spans="1:15" ht="15.75" customHeight="1">
      <c r="A46" s="281" t="s">
        <v>81</v>
      </c>
      <c r="B46" s="129"/>
      <c r="C46" s="129"/>
      <c r="D46" s="129"/>
      <c r="E46" s="129"/>
      <c r="F46" s="129"/>
      <c r="G46" s="129"/>
      <c r="H46" s="129"/>
      <c r="I46" s="129"/>
      <c r="J46" s="129"/>
      <c r="K46" s="129"/>
      <c r="L46" s="129"/>
      <c r="M46" s="129"/>
    </row>
    <row r="47" spans="1:15" ht="12.75" customHeight="1">
      <c r="A47" s="120"/>
      <c r="B47" s="271"/>
      <c r="C47" s="271"/>
      <c r="D47" s="271"/>
      <c r="E47" s="271"/>
      <c r="F47" s="121"/>
      <c r="G47" s="121"/>
      <c r="H47" s="121"/>
      <c r="I47" s="121"/>
      <c r="J47" s="120"/>
      <c r="K47" s="125"/>
      <c r="L47" s="286" t="s">
        <v>103</v>
      </c>
      <c r="M47" s="125"/>
      <c r="N47" s="286" t="s">
        <v>102</v>
      </c>
    </row>
    <row r="48" spans="1:15" ht="14.25" customHeight="1">
      <c r="A48" s="287" t="s">
        <v>79</v>
      </c>
      <c r="B48" s="199"/>
      <c r="C48" s="123"/>
      <c r="D48" s="123"/>
      <c r="E48" s="123"/>
      <c r="F48" s="123"/>
      <c r="G48" s="123"/>
      <c r="H48" s="123"/>
      <c r="I48" s="123"/>
      <c r="J48" s="123"/>
      <c r="K48" s="125"/>
      <c r="L48" s="286" t="s">
        <v>101</v>
      </c>
      <c r="M48" s="125"/>
      <c r="N48" s="286" t="s">
        <v>100</v>
      </c>
    </row>
    <row r="49" spans="1:15" ht="12.75" customHeight="1">
      <c r="A49" s="38"/>
      <c r="B49" s="169"/>
      <c r="C49" s="124"/>
      <c r="D49" s="124"/>
      <c r="E49" s="124"/>
      <c r="F49" s="124"/>
      <c r="G49" s="124"/>
      <c r="H49" s="124"/>
      <c r="I49" s="124"/>
      <c r="J49" s="124"/>
      <c r="K49" s="125"/>
      <c r="L49" s="286" t="s">
        <v>99</v>
      </c>
      <c r="M49" s="125"/>
      <c r="N49" s="286" t="s">
        <v>98</v>
      </c>
    </row>
    <row r="50" spans="1:15" ht="15.75">
      <c r="A50" s="289" t="s">
        <v>132</v>
      </c>
      <c r="B50" s="290"/>
      <c r="C50" s="131"/>
      <c r="D50" s="131"/>
      <c r="E50" s="131"/>
      <c r="F50" s="131"/>
      <c r="G50" s="131"/>
      <c r="H50" s="131"/>
      <c r="I50" s="131"/>
      <c r="J50" s="131"/>
      <c r="K50" s="131"/>
      <c r="L50" s="131"/>
      <c r="M50" s="129"/>
      <c r="N50" s="130"/>
    </row>
    <row r="51" spans="1:15">
      <c r="A51" s="384" t="s">
        <v>69</v>
      </c>
      <c r="B51" s="385"/>
      <c r="C51" s="284" t="s">
        <v>95</v>
      </c>
      <c r="D51" s="284" t="s">
        <v>94</v>
      </c>
      <c r="E51" s="284" t="s">
        <v>93</v>
      </c>
      <c r="F51" s="284" t="s">
        <v>92</v>
      </c>
      <c r="G51" s="284" t="s">
        <v>91</v>
      </c>
      <c r="H51" s="284" t="s">
        <v>90</v>
      </c>
      <c r="I51" s="284" t="s">
        <v>89</v>
      </c>
      <c r="J51" s="285" t="s">
        <v>88</v>
      </c>
      <c r="K51" s="284" t="s">
        <v>87</v>
      </c>
      <c r="L51" s="284" t="s">
        <v>86</v>
      </c>
      <c r="M51" s="284" t="s">
        <v>85</v>
      </c>
      <c r="N51" s="283" t="s">
        <v>84</v>
      </c>
    </row>
    <row r="52" spans="1:15" ht="20.100000000000001" customHeight="1">
      <c r="A52" s="385">
        <v>1982</v>
      </c>
      <c r="B52" s="385"/>
      <c r="C52" s="127">
        <v>23.5</v>
      </c>
      <c r="D52" s="127">
        <v>22.1</v>
      </c>
      <c r="E52" s="127">
        <v>26.2</v>
      </c>
      <c r="F52" s="127">
        <v>32</v>
      </c>
      <c r="G52" s="127">
        <v>38.5</v>
      </c>
      <c r="H52" s="127">
        <v>40.200000000000003</v>
      </c>
      <c r="I52" s="127">
        <v>40.9</v>
      </c>
      <c r="J52" s="127">
        <v>38.799999999999997</v>
      </c>
      <c r="K52" s="127">
        <v>40</v>
      </c>
      <c r="L52" s="127">
        <v>36.1</v>
      </c>
      <c r="M52" s="127">
        <v>28.6</v>
      </c>
      <c r="N52" s="127">
        <v>23.2</v>
      </c>
      <c r="O52" s="243"/>
    </row>
    <row r="53" spans="1:15" ht="20.100000000000001" customHeight="1">
      <c r="A53" s="385">
        <v>1983</v>
      </c>
      <c r="B53" s="385"/>
      <c r="C53" s="127">
        <v>22.4</v>
      </c>
      <c r="D53" s="127">
        <v>22.9</v>
      </c>
      <c r="E53" s="127">
        <v>25.3</v>
      </c>
      <c r="F53" s="127">
        <v>31</v>
      </c>
      <c r="G53" s="127">
        <v>39.200000000000003</v>
      </c>
      <c r="H53" s="127">
        <v>39.9</v>
      </c>
      <c r="I53" s="127">
        <v>41.5</v>
      </c>
      <c r="J53" s="127">
        <v>41.3</v>
      </c>
      <c r="K53" s="127">
        <v>38.6</v>
      </c>
      <c r="L53" s="127">
        <v>34.4</v>
      </c>
      <c r="M53" s="127">
        <v>30.2</v>
      </c>
      <c r="N53" s="127">
        <v>25.5</v>
      </c>
      <c r="O53" s="243"/>
    </row>
    <row r="54" spans="1:15" ht="20.100000000000001" customHeight="1">
      <c r="A54" s="385">
        <v>1984</v>
      </c>
      <c r="B54" s="385"/>
      <c r="C54" s="127">
        <v>23.6</v>
      </c>
      <c r="D54" s="127">
        <v>26.1</v>
      </c>
      <c r="E54" s="127">
        <v>32.1</v>
      </c>
      <c r="F54" s="127">
        <v>36.1</v>
      </c>
      <c r="G54" s="127">
        <v>37.6</v>
      </c>
      <c r="H54" s="127">
        <v>37.1</v>
      </c>
      <c r="I54" s="127">
        <v>43</v>
      </c>
      <c r="J54" s="127">
        <v>38</v>
      </c>
      <c r="K54" s="127">
        <v>40</v>
      </c>
      <c r="L54" s="127">
        <v>34.6</v>
      </c>
      <c r="M54" s="127">
        <v>31.3</v>
      </c>
      <c r="N54" s="127">
        <v>25.8</v>
      </c>
      <c r="O54" s="243"/>
    </row>
    <row r="55" spans="1:15" ht="20.100000000000001" customHeight="1">
      <c r="A55" s="385">
        <v>1985</v>
      </c>
      <c r="B55" s="385"/>
      <c r="C55" s="127">
        <v>25.5</v>
      </c>
      <c r="D55" s="127">
        <v>24.3</v>
      </c>
      <c r="E55" s="127">
        <v>29.6</v>
      </c>
      <c r="F55" s="127">
        <v>32.6</v>
      </c>
      <c r="G55" s="127">
        <v>38.4</v>
      </c>
      <c r="H55" s="127">
        <v>40</v>
      </c>
      <c r="I55" s="127">
        <v>42</v>
      </c>
      <c r="J55" s="127">
        <v>44.8</v>
      </c>
      <c r="K55" s="127">
        <v>41.1</v>
      </c>
      <c r="L55" s="127">
        <v>36</v>
      </c>
      <c r="M55" s="127">
        <v>30.9</v>
      </c>
      <c r="N55" s="127">
        <v>26.5</v>
      </c>
      <c r="O55" s="243"/>
    </row>
    <row r="56" spans="1:15" ht="20.100000000000001" customHeight="1">
      <c r="A56" s="385">
        <v>1986</v>
      </c>
      <c r="B56" s="385"/>
      <c r="C56" s="127">
        <v>23.7</v>
      </c>
      <c r="D56" s="127">
        <v>24.2</v>
      </c>
      <c r="E56" s="127">
        <v>28.3</v>
      </c>
      <c r="F56" s="127">
        <v>33.9</v>
      </c>
      <c r="G56" s="127">
        <v>41.2</v>
      </c>
      <c r="H56" s="127">
        <v>38.9</v>
      </c>
      <c r="I56" s="127">
        <v>43.6</v>
      </c>
      <c r="J56" s="127">
        <v>42.7</v>
      </c>
      <c r="K56" s="127">
        <v>41.1</v>
      </c>
      <c r="L56" s="127">
        <v>36.700000000000003</v>
      </c>
      <c r="M56" s="127">
        <v>31</v>
      </c>
      <c r="N56" s="127">
        <v>24.2</v>
      </c>
      <c r="O56" s="243"/>
    </row>
    <row r="57" spans="1:15" ht="20.100000000000001" customHeight="1">
      <c r="A57" s="385">
        <v>1987</v>
      </c>
      <c r="B57" s="385"/>
      <c r="C57" s="127">
        <v>24.5</v>
      </c>
      <c r="D57" s="127">
        <v>27</v>
      </c>
      <c r="E57" s="127">
        <v>29.3</v>
      </c>
      <c r="F57" s="127">
        <v>33.5</v>
      </c>
      <c r="G57" s="127">
        <v>40</v>
      </c>
      <c r="H57" s="127">
        <v>40.200000000000003</v>
      </c>
      <c r="I57" s="127">
        <v>43.1</v>
      </c>
      <c r="J57" s="127">
        <v>42.1</v>
      </c>
      <c r="K57" s="127">
        <v>40.299999999999997</v>
      </c>
      <c r="L57" s="127">
        <v>36.1</v>
      </c>
      <c r="M57" s="127">
        <v>30.6</v>
      </c>
      <c r="N57" s="127">
        <v>25.7</v>
      </c>
      <c r="O57" s="243"/>
    </row>
    <row r="58" spans="1:15" ht="20.100000000000001" customHeight="1">
      <c r="A58" s="385">
        <v>1988</v>
      </c>
      <c r="B58" s="385"/>
      <c r="C58" s="127">
        <v>23.3</v>
      </c>
      <c r="D58" s="127">
        <v>24.4</v>
      </c>
      <c r="E58" s="127">
        <v>29.1</v>
      </c>
      <c r="F58" s="127">
        <v>33.6</v>
      </c>
      <c r="G58" s="127">
        <v>37.5</v>
      </c>
      <c r="H58" s="127">
        <v>40.1</v>
      </c>
      <c r="I58" s="127">
        <v>41.1</v>
      </c>
      <c r="J58" s="127">
        <v>41.3</v>
      </c>
      <c r="K58" s="127">
        <v>40.200000000000003</v>
      </c>
      <c r="L58" s="127">
        <v>36.4</v>
      </c>
      <c r="M58" s="127">
        <v>30.8</v>
      </c>
      <c r="N58" s="127">
        <v>26.6</v>
      </c>
      <c r="O58" s="243"/>
    </row>
    <row r="59" spans="1:15" ht="20.100000000000001" customHeight="1">
      <c r="A59" s="385">
        <v>1989</v>
      </c>
      <c r="B59" s="385"/>
      <c r="C59" s="127">
        <v>22</v>
      </c>
      <c r="D59" s="127">
        <v>23.9</v>
      </c>
      <c r="E59" s="127">
        <v>28.7</v>
      </c>
      <c r="F59" s="127">
        <v>31</v>
      </c>
      <c r="G59" s="127">
        <v>38.1</v>
      </c>
      <c r="H59" s="127">
        <v>39.299999999999997</v>
      </c>
      <c r="I59" s="127">
        <v>43.4</v>
      </c>
      <c r="J59" s="127">
        <v>42.7</v>
      </c>
      <c r="K59" s="127">
        <v>39.799999999999997</v>
      </c>
      <c r="L59" s="127">
        <v>36</v>
      </c>
      <c r="M59" s="127">
        <v>31.6</v>
      </c>
      <c r="N59" s="127">
        <v>25.5</v>
      </c>
      <c r="O59" s="243"/>
    </row>
    <row r="60" spans="1:15" ht="20.100000000000001" customHeight="1">
      <c r="A60" s="385">
        <v>1990</v>
      </c>
      <c r="B60" s="385"/>
      <c r="C60" s="127">
        <v>23</v>
      </c>
      <c r="D60" s="127">
        <v>25</v>
      </c>
      <c r="E60" s="127">
        <v>28.9</v>
      </c>
      <c r="F60" s="127">
        <v>35.299999999999997</v>
      </c>
      <c r="G60" s="127">
        <v>39.299999999999997</v>
      </c>
      <c r="H60" s="127">
        <v>41.2</v>
      </c>
      <c r="I60" s="127">
        <v>43</v>
      </c>
      <c r="J60" s="127">
        <v>41.7</v>
      </c>
      <c r="K60" s="127">
        <v>39.799999999999997</v>
      </c>
      <c r="L60" s="127">
        <v>36.700000000000003</v>
      </c>
      <c r="M60" s="127">
        <v>31.2</v>
      </c>
      <c r="N60" s="127">
        <v>27.1</v>
      </c>
      <c r="O60" s="243"/>
    </row>
    <row r="61" spans="1:15" ht="20.100000000000001" customHeight="1">
      <c r="A61" s="385">
        <v>1991</v>
      </c>
      <c r="B61" s="385"/>
      <c r="C61" s="127">
        <v>26</v>
      </c>
      <c r="D61" s="127">
        <v>26.4</v>
      </c>
      <c r="E61" s="127">
        <v>28.4</v>
      </c>
      <c r="F61" s="127">
        <v>34.5</v>
      </c>
      <c r="G61" s="127">
        <v>35.1</v>
      </c>
      <c r="H61" s="127">
        <v>40.4</v>
      </c>
      <c r="I61" s="127">
        <v>39</v>
      </c>
      <c r="J61" s="127">
        <v>41.6</v>
      </c>
      <c r="K61" s="127">
        <v>40.1</v>
      </c>
      <c r="L61" s="127">
        <v>35.1</v>
      </c>
      <c r="M61" s="127">
        <v>30.2</v>
      </c>
      <c r="N61" s="127">
        <v>27.2</v>
      </c>
      <c r="O61" s="243"/>
    </row>
    <row r="62" spans="1:15" ht="20.100000000000001" customHeight="1">
      <c r="A62" s="385">
        <v>1992</v>
      </c>
      <c r="B62" s="385"/>
      <c r="C62" s="127">
        <v>21.9</v>
      </c>
      <c r="D62" s="127">
        <v>23.4</v>
      </c>
      <c r="E62" s="127">
        <v>25.8</v>
      </c>
      <c r="F62" s="127">
        <v>31.6</v>
      </c>
      <c r="G62" s="127">
        <v>40.1</v>
      </c>
      <c r="H62" s="127">
        <v>40.6</v>
      </c>
      <c r="I62" s="127">
        <v>40.1</v>
      </c>
      <c r="J62" s="127">
        <v>41.3</v>
      </c>
      <c r="K62" s="127">
        <v>40.6</v>
      </c>
      <c r="L62" s="127">
        <v>34.799999999999997</v>
      </c>
      <c r="M62" s="127">
        <v>30.7</v>
      </c>
      <c r="N62" s="127">
        <v>27</v>
      </c>
      <c r="O62" s="243"/>
    </row>
    <row r="63" spans="1:15" ht="20.100000000000001" customHeight="1">
      <c r="A63" s="385">
        <v>1993</v>
      </c>
      <c r="B63" s="385"/>
      <c r="C63" s="127">
        <v>23.6</v>
      </c>
      <c r="D63" s="127">
        <v>25.2</v>
      </c>
      <c r="E63" s="127">
        <v>28.9</v>
      </c>
      <c r="F63" s="127">
        <v>33.6</v>
      </c>
      <c r="G63" s="127">
        <v>38</v>
      </c>
      <c r="H63" s="127">
        <v>40.6</v>
      </c>
      <c r="I63" s="127">
        <v>42.1</v>
      </c>
      <c r="J63" s="127">
        <v>42.7</v>
      </c>
      <c r="K63" s="127">
        <v>40.4</v>
      </c>
      <c r="L63" s="127">
        <v>36.6</v>
      </c>
      <c r="M63" s="127">
        <v>30.9</v>
      </c>
      <c r="N63" s="127">
        <v>26.6</v>
      </c>
      <c r="O63" s="243"/>
    </row>
    <row r="64" spans="1:15" ht="20.100000000000001" customHeight="1">
      <c r="A64" s="385">
        <v>1994</v>
      </c>
      <c r="B64" s="385"/>
      <c r="C64" s="127">
        <v>25.5</v>
      </c>
      <c r="D64" s="127">
        <v>24.7</v>
      </c>
      <c r="E64" s="127">
        <v>29.5</v>
      </c>
      <c r="F64" s="127">
        <v>34.700000000000003</v>
      </c>
      <c r="G64" s="127">
        <v>38.799999999999997</v>
      </c>
      <c r="H64" s="127">
        <v>40.5</v>
      </c>
      <c r="I64" s="127">
        <v>38.799999999999997</v>
      </c>
      <c r="J64" s="127">
        <v>41.8</v>
      </c>
      <c r="K64" s="127">
        <v>40</v>
      </c>
      <c r="L64" s="127">
        <v>36</v>
      </c>
      <c r="M64" s="127">
        <v>32.299999999999997</v>
      </c>
      <c r="N64" s="127">
        <v>25.6</v>
      </c>
      <c r="O64" s="243"/>
    </row>
    <row r="65" spans="1:15" ht="20.100000000000001" customHeight="1">
      <c r="A65" s="385">
        <v>1995</v>
      </c>
      <c r="B65" s="385"/>
      <c r="C65" s="127">
        <v>24.8</v>
      </c>
      <c r="D65" s="127">
        <v>25.9</v>
      </c>
      <c r="E65" s="127">
        <v>27</v>
      </c>
      <c r="F65" s="127">
        <v>33.200000000000003</v>
      </c>
      <c r="G65" s="127">
        <v>38.5</v>
      </c>
      <c r="H65" s="127">
        <v>40.200000000000003</v>
      </c>
      <c r="I65" s="127">
        <v>38.799999999999997</v>
      </c>
      <c r="J65" s="127">
        <v>43.6</v>
      </c>
      <c r="K65" s="127">
        <v>39.5</v>
      </c>
      <c r="L65" s="127">
        <v>36.4</v>
      </c>
      <c r="M65" s="127">
        <v>30.6</v>
      </c>
      <c r="N65" s="127">
        <v>24.9</v>
      </c>
      <c r="O65" s="243"/>
    </row>
    <row r="66" spans="1:15" ht="20.100000000000001" customHeight="1">
      <c r="A66" s="385">
        <v>1996</v>
      </c>
      <c r="B66" s="385"/>
      <c r="C66" s="127">
        <v>24.1</v>
      </c>
      <c r="D66" s="127">
        <v>26.3</v>
      </c>
      <c r="E66" s="127">
        <v>29</v>
      </c>
      <c r="F66" s="127">
        <v>34.1</v>
      </c>
      <c r="G66" s="127">
        <v>40.799999999999997</v>
      </c>
      <c r="H66" s="127">
        <v>41.9</v>
      </c>
      <c r="I66" s="127">
        <v>45</v>
      </c>
      <c r="J66" s="127">
        <v>43.9</v>
      </c>
      <c r="K66" s="127">
        <v>39.4</v>
      </c>
      <c r="L66" s="127">
        <v>35.4</v>
      </c>
      <c r="M66" s="127">
        <v>29.7</v>
      </c>
      <c r="N66" s="127">
        <v>25.9</v>
      </c>
      <c r="O66" s="243"/>
    </row>
    <row r="67" spans="1:15" ht="20.100000000000001" customHeight="1">
      <c r="A67" s="385">
        <v>1997</v>
      </c>
      <c r="B67" s="385"/>
      <c r="C67" s="127">
        <v>23.6</v>
      </c>
      <c r="D67" s="127">
        <v>25.1</v>
      </c>
      <c r="E67" s="127">
        <v>27.4</v>
      </c>
      <c r="F67" s="127">
        <v>31.7</v>
      </c>
      <c r="G67" s="127">
        <v>38.1</v>
      </c>
      <c r="H67" s="127">
        <v>41.3</v>
      </c>
      <c r="I67" s="127">
        <v>40.4</v>
      </c>
      <c r="J67" s="127">
        <v>40.299999999999997</v>
      </c>
      <c r="K67" s="127">
        <v>41.6</v>
      </c>
      <c r="L67" s="127">
        <v>37.200000000000003</v>
      </c>
      <c r="M67" s="127">
        <v>30.2</v>
      </c>
      <c r="N67" s="127">
        <v>25.9</v>
      </c>
      <c r="O67" s="243"/>
    </row>
    <row r="68" spans="1:15" ht="20.100000000000001" customHeight="1">
      <c r="A68" s="385">
        <v>1998</v>
      </c>
      <c r="B68" s="385"/>
      <c r="C68" s="127">
        <v>23.3</v>
      </c>
      <c r="D68" s="127">
        <v>26.9</v>
      </c>
      <c r="E68" s="127">
        <v>30.8</v>
      </c>
      <c r="F68" s="127">
        <v>35.4</v>
      </c>
      <c r="G68" s="127">
        <v>40.200000000000003</v>
      </c>
      <c r="H68" s="127">
        <v>43.5</v>
      </c>
      <c r="I68" s="127">
        <v>43.5</v>
      </c>
      <c r="J68" s="127">
        <v>44.9</v>
      </c>
      <c r="K68" s="127">
        <v>42</v>
      </c>
      <c r="L68" s="127">
        <v>37.6</v>
      </c>
      <c r="M68" s="127">
        <v>32.4</v>
      </c>
      <c r="N68" s="127">
        <v>28.8</v>
      </c>
      <c r="O68" s="243"/>
    </row>
    <row r="69" spans="1:15" ht="20.100000000000001" customHeight="1">
      <c r="A69" s="385">
        <v>1999</v>
      </c>
      <c r="B69" s="385"/>
      <c r="C69" s="127">
        <v>25.9</v>
      </c>
      <c r="D69" s="127">
        <v>28.9</v>
      </c>
      <c r="E69" s="127">
        <v>29.8</v>
      </c>
      <c r="F69" s="127">
        <v>37.1</v>
      </c>
      <c r="G69" s="127">
        <v>39.1</v>
      </c>
      <c r="H69" s="127">
        <v>43.7</v>
      </c>
      <c r="I69" s="127">
        <v>42.6</v>
      </c>
      <c r="J69" s="127">
        <v>46.1</v>
      </c>
      <c r="K69" s="127">
        <v>41.2</v>
      </c>
      <c r="L69" s="127">
        <v>37.799999999999997</v>
      </c>
      <c r="M69" s="127">
        <v>32.5</v>
      </c>
      <c r="N69" s="127">
        <v>27.5</v>
      </c>
      <c r="O69" s="243"/>
    </row>
    <row r="70" spans="1:15" ht="20.100000000000001" customHeight="1">
      <c r="A70" s="385">
        <v>2000</v>
      </c>
      <c r="B70" s="385"/>
      <c r="C70" s="127">
        <v>26.1</v>
      </c>
      <c r="D70" s="127">
        <v>26.1</v>
      </c>
      <c r="E70" s="127">
        <v>29.4</v>
      </c>
      <c r="F70" s="127">
        <v>37.799999999999997</v>
      </c>
      <c r="G70" s="127">
        <v>38.700000000000003</v>
      </c>
      <c r="H70" s="127">
        <v>41.2</v>
      </c>
      <c r="I70" s="127">
        <v>45.3</v>
      </c>
      <c r="J70" s="127">
        <v>45.1</v>
      </c>
      <c r="K70" s="127">
        <v>40.4</v>
      </c>
      <c r="L70" s="127">
        <v>37.200000000000003</v>
      </c>
      <c r="M70" s="127">
        <v>31.2</v>
      </c>
      <c r="N70" s="127">
        <v>27</v>
      </c>
      <c r="O70" s="243"/>
    </row>
    <row r="71" spans="1:15" ht="20.100000000000001" customHeight="1">
      <c r="A71" s="385">
        <v>2001</v>
      </c>
      <c r="B71" s="385"/>
      <c r="C71" s="127">
        <v>24.3</v>
      </c>
      <c r="D71" s="127">
        <v>25.9</v>
      </c>
      <c r="E71" s="127">
        <v>30.6</v>
      </c>
      <c r="F71" s="127">
        <v>35.5</v>
      </c>
      <c r="G71" s="127">
        <v>41.4</v>
      </c>
      <c r="H71" s="127">
        <v>40.9</v>
      </c>
      <c r="I71" s="127">
        <v>42.8</v>
      </c>
      <c r="J71" s="127">
        <v>44.5</v>
      </c>
      <c r="K71" s="127">
        <v>41.1</v>
      </c>
      <c r="L71" s="127">
        <v>36.9</v>
      </c>
      <c r="M71" s="127">
        <v>31</v>
      </c>
      <c r="N71" s="127">
        <v>30.1</v>
      </c>
      <c r="O71" s="243"/>
    </row>
    <row r="72" spans="1:15" ht="20.100000000000001" customHeight="1">
      <c r="A72" s="385">
        <v>2002</v>
      </c>
      <c r="B72" s="385"/>
      <c r="C72" s="127">
        <v>25.9</v>
      </c>
      <c r="D72" s="127">
        <v>27</v>
      </c>
      <c r="E72" s="127">
        <v>30.8</v>
      </c>
      <c r="F72" s="127">
        <v>35.299999999999997</v>
      </c>
      <c r="G72" s="127">
        <v>41.7</v>
      </c>
      <c r="H72" s="127">
        <v>42</v>
      </c>
      <c r="I72" s="127">
        <v>43.6</v>
      </c>
      <c r="J72" s="127">
        <v>42.4</v>
      </c>
      <c r="K72" s="127">
        <v>40.799999999999997</v>
      </c>
      <c r="L72" s="127">
        <v>37.6</v>
      </c>
      <c r="M72" s="127">
        <v>30.7</v>
      </c>
      <c r="N72" s="127">
        <v>27.6</v>
      </c>
      <c r="O72" s="243"/>
    </row>
    <row r="73" spans="1:15" ht="20.100000000000001" customHeight="1">
      <c r="A73" s="385">
        <v>2003</v>
      </c>
      <c r="B73" s="385"/>
      <c r="C73" s="127">
        <v>25.2</v>
      </c>
      <c r="D73" s="127">
        <v>29.1</v>
      </c>
      <c r="E73" s="127">
        <v>32.4</v>
      </c>
      <c r="F73" s="127">
        <v>36.1</v>
      </c>
      <c r="G73" s="127">
        <v>39.700000000000003</v>
      </c>
      <c r="H73" s="127">
        <v>42.1</v>
      </c>
      <c r="I73" s="127">
        <v>41.9</v>
      </c>
      <c r="J73" s="127">
        <v>44.5</v>
      </c>
      <c r="K73" s="127">
        <v>40.799999999999997</v>
      </c>
      <c r="L73" s="127">
        <v>37.5</v>
      </c>
      <c r="M73" s="127">
        <v>31.2</v>
      </c>
      <c r="N73" s="127">
        <v>27.1</v>
      </c>
      <c r="O73" s="243"/>
    </row>
    <row r="74" spans="1:15" ht="20.100000000000001" customHeight="1">
      <c r="A74" s="385">
        <v>2004</v>
      </c>
      <c r="B74" s="385"/>
      <c r="C74" s="127">
        <v>26.6</v>
      </c>
      <c r="D74" s="127">
        <v>27.1</v>
      </c>
      <c r="E74" s="127">
        <v>31.6</v>
      </c>
      <c r="F74" s="127">
        <v>34.6</v>
      </c>
      <c r="G74" s="127">
        <v>40</v>
      </c>
      <c r="H74" s="127">
        <v>41.6</v>
      </c>
      <c r="I74" s="127">
        <v>43.9</v>
      </c>
      <c r="J74" s="127">
        <v>42.5</v>
      </c>
      <c r="K74" s="127">
        <v>40.6</v>
      </c>
      <c r="L74" s="127">
        <v>36.5</v>
      </c>
      <c r="M74" s="127">
        <v>32.299999999999997</v>
      </c>
      <c r="N74" s="127">
        <v>26.1</v>
      </c>
      <c r="O74" s="243"/>
    </row>
    <row r="75" spans="1:15" ht="20.100000000000001" customHeight="1">
      <c r="A75" s="385">
        <v>2005</v>
      </c>
      <c r="B75" s="385"/>
      <c r="C75" s="127">
        <v>23.6</v>
      </c>
      <c r="D75" s="127">
        <v>26.3</v>
      </c>
      <c r="E75" s="127">
        <v>29.8</v>
      </c>
      <c r="F75" s="127">
        <v>35.799999999999997</v>
      </c>
      <c r="G75" s="127">
        <v>39.4</v>
      </c>
      <c r="H75" s="127">
        <v>40.5</v>
      </c>
      <c r="I75" s="127">
        <v>42.2</v>
      </c>
      <c r="J75" s="127">
        <v>42.7</v>
      </c>
      <c r="K75" s="127">
        <v>39.700000000000003</v>
      </c>
      <c r="L75" s="127">
        <v>36.700000000000003</v>
      </c>
      <c r="M75" s="127">
        <v>31.5</v>
      </c>
      <c r="N75" s="127">
        <v>27.3</v>
      </c>
      <c r="O75" s="243"/>
    </row>
    <row r="76" spans="1:15" ht="20.100000000000001" customHeight="1">
      <c r="A76" s="385">
        <v>2006</v>
      </c>
      <c r="B76" s="385"/>
      <c r="C76" s="127">
        <v>24.3</v>
      </c>
      <c r="D76" s="127">
        <v>27.7</v>
      </c>
      <c r="E76" s="127">
        <v>29.4</v>
      </c>
      <c r="F76" s="127">
        <v>34.1</v>
      </c>
      <c r="G76" s="127">
        <v>39.200000000000003</v>
      </c>
      <c r="H76" s="127">
        <v>42.7</v>
      </c>
      <c r="I76" s="127">
        <v>41.3</v>
      </c>
      <c r="J76" s="127">
        <v>44.2</v>
      </c>
      <c r="K76" s="127">
        <v>40.5</v>
      </c>
      <c r="L76" s="127">
        <v>36.9</v>
      </c>
      <c r="M76" s="127">
        <v>31.1</v>
      </c>
      <c r="N76" s="127">
        <v>23.3</v>
      </c>
      <c r="O76" s="243"/>
    </row>
    <row r="77" spans="1:15" ht="20.100000000000001" customHeight="1">
      <c r="A77" s="385">
        <v>2007</v>
      </c>
      <c r="B77" s="385"/>
      <c r="C77" s="127">
        <v>22.8</v>
      </c>
      <c r="D77" s="127">
        <v>28.4</v>
      </c>
      <c r="E77" s="127">
        <v>29.7</v>
      </c>
      <c r="F77" s="127">
        <v>36.799999999999997</v>
      </c>
      <c r="G77" s="127">
        <v>40.700000000000003</v>
      </c>
      <c r="H77" s="127">
        <v>41.3</v>
      </c>
      <c r="I77" s="127">
        <v>41.1</v>
      </c>
      <c r="J77" s="127">
        <v>43.5</v>
      </c>
      <c r="K77" s="127">
        <v>41.2</v>
      </c>
      <c r="L77" s="127">
        <v>36</v>
      </c>
      <c r="M77" s="127">
        <v>30.7</v>
      </c>
      <c r="N77" s="127">
        <v>26.5</v>
      </c>
      <c r="O77" s="243"/>
    </row>
    <row r="78" spans="1:15" ht="20.100000000000001" customHeight="1">
      <c r="A78" s="385">
        <v>2008</v>
      </c>
      <c r="B78" s="385"/>
      <c r="C78" s="127">
        <v>22.4</v>
      </c>
      <c r="D78" s="127">
        <v>24.6</v>
      </c>
      <c r="E78" s="127">
        <v>31</v>
      </c>
      <c r="F78" s="127">
        <v>34.700000000000003</v>
      </c>
      <c r="G78" s="127">
        <v>40.700000000000003</v>
      </c>
      <c r="H78" s="127">
        <v>39.200000000000003</v>
      </c>
      <c r="I78" s="127">
        <v>42.7</v>
      </c>
      <c r="J78" s="127">
        <v>43.5</v>
      </c>
      <c r="K78" s="127">
        <v>40.1</v>
      </c>
      <c r="L78" s="127">
        <v>37</v>
      </c>
      <c r="M78" s="127">
        <v>30.6</v>
      </c>
      <c r="N78" s="127">
        <v>24.2</v>
      </c>
      <c r="O78" s="243"/>
    </row>
    <row r="79" spans="1:15" ht="20.100000000000001" customHeight="1">
      <c r="A79" s="385">
        <v>2009</v>
      </c>
      <c r="B79" s="385"/>
      <c r="C79" s="127">
        <v>22.6</v>
      </c>
      <c r="D79" s="127">
        <v>28.5</v>
      </c>
      <c r="E79" s="127">
        <v>31</v>
      </c>
      <c r="F79" s="127">
        <v>34.799999999999997</v>
      </c>
      <c r="G79" s="127">
        <v>40.5</v>
      </c>
      <c r="H79" s="127">
        <v>41.7</v>
      </c>
      <c r="I79" s="127">
        <v>40.299999999999997</v>
      </c>
      <c r="J79" s="127">
        <v>42.7</v>
      </c>
      <c r="K79" s="127">
        <v>39.4</v>
      </c>
      <c r="L79" s="127">
        <v>36.299999999999997</v>
      </c>
      <c r="M79" s="127">
        <v>31.8</v>
      </c>
      <c r="N79" s="127">
        <v>25.7</v>
      </c>
      <c r="O79" s="243"/>
    </row>
    <row r="80" spans="1:15" ht="20.100000000000001" customHeight="1">
      <c r="A80" s="385">
        <v>2010</v>
      </c>
      <c r="B80" s="385"/>
      <c r="C80" s="127">
        <v>24.5</v>
      </c>
      <c r="D80" s="127">
        <v>28.2</v>
      </c>
      <c r="E80" s="127">
        <v>31.1</v>
      </c>
      <c r="F80" s="127">
        <v>35.299999999999997</v>
      </c>
      <c r="G80" s="127">
        <v>39.6</v>
      </c>
      <c r="H80" s="127">
        <v>41.9</v>
      </c>
      <c r="I80" s="127">
        <v>43.1</v>
      </c>
      <c r="J80" s="127">
        <v>44.5</v>
      </c>
      <c r="K80" s="127">
        <v>41.6</v>
      </c>
      <c r="L80" s="127">
        <v>36.5</v>
      </c>
      <c r="M80" s="127">
        <v>30.9</v>
      </c>
      <c r="N80" s="127">
        <v>26.9</v>
      </c>
      <c r="O80" s="243"/>
    </row>
    <row r="81" spans="1:15">
      <c r="A81" s="281" t="s">
        <v>81</v>
      </c>
      <c r="B81" s="42"/>
      <c r="C81" s="42"/>
      <c r="D81" s="42"/>
      <c r="E81" s="42"/>
      <c r="F81" s="42"/>
      <c r="G81" s="42"/>
      <c r="H81" s="42"/>
      <c r="I81" s="42"/>
      <c r="J81" s="42"/>
      <c r="K81" s="42"/>
      <c r="L81" s="42"/>
      <c r="M81" s="42"/>
    </row>
    <row r="82" spans="1:15" ht="10.5" customHeight="1"/>
    <row r="83" spans="1:15" ht="12" customHeight="1">
      <c r="A83" s="120"/>
      <c r="B83" s="271"/>
      <c r="C83" s="271"/>
      <c r="D83" s="271"/>
      <c r="E83" s="271"/>
      <c r="F83" s="132"/>
      <c r="G83" s="132"/>
      <c r="H83" s="132"/>
      <c r="I83" s="132"/>
      <c r="J83" s="120"/>
      <c r="K83" s="122"/>
      <c r="L83" s="286" t="s">
        <v>108</v>
      </c>
      <c r="M83" s="286"/>
      <c r="N83" s="286" t="s">
        <v>102</v>
      </c>
    </row>
    <row r="84" spans="1:15" ht="13.5" customHeight="1">
      <c r="A84" s="287" t="s">
        <v>107</v>
      </c>
      <c r="B84" s="199"/>
      <c r="C84" s="199"/>
      <c r="D84" s="123"/>
      <c r="E84" s="123"/>
      <c r="F84" s="123"/>
      <c r="G84" s="123"/>
      <c r="H84" s="123"/>
      <c r="I84" s="123"/>
      <c r="J84" s="123"/>
      <c r="K84" s="122"/>
      <c r="L84" s="286" t="s">
        <v>106</v>
      </c>
      <c r="M84" s="286"/>
      <c r="N84" s="286" t="s">
        <v>100</v>
      </c>
    </row>
    <row r="85" spans="1:15" ht="15" customHeight="1">
      <c r="A85" s="158"/>
      <c r="B85" s="158"/>
      <c r="C85" s="169"/>
      <c r="D85" s="124"/>
      <c r="E85" s="124"/>
      <c r="F85" s="124"/>
      <c r="G85" s="124"/>
      <c r="H85" s="124"/>
      <c r="I85" s="124"/>
      <c r="J85" s="124"/>
      <c r="K85" s="125"/>
      <c r="L85" s="286" t="s">
        <v>105</v>
      </c>
      <c r="M85" s="286"/>
      <c r="N85" s="286" t="s">
        <v>98</v>
      </c>
    </row>
    <row r="86" spans="1:15" ht="15.75">
      <c r="A86" s="289" t="s">
        <v>131</v>
      </c>
      <c r="B86" s="195"/>
      <c r="C86" s="195"/>
      <c r="D86" s="126"/>
      <c r="E86" s="126"/>
      <c r="F86" s="126"/>
      <c r="G86" s="126"/>
      <c r="H86" s="126"/>
      <c r="I86" s="126"/>
      <c r="J86" s="126"/>
      <c r="K86" s="31"/>
      <c r="L86" s="31"/>
      <c r="M86" s="31"/>
    </row>
    <row r="87" spans="1:15">
      <c r="A87" s="384" t="s">
        <v>69</v>
      </c>
      <c r="B87" s="385"/>
      <c r="C87" s="284" t="s">
        <v>95</v>
      </c>
      <c r="D87" s="284" t="s">
        <v>94</v>
      </c>
      <c r="E87" s="284" t="s">
        <v>93</v>
      </c>
      <c r="F87" s="284" t="s">
        <v>92</v>
      </c>
      <c r="G87" s="284" t="s">
        <v>91</v>
      </c>
      <c r="H87" s="284" t="s">
        <v>90</v>
      </c>
      <c r="I87" s="284" t="s">
        <v>89</v>
      </c>
      <c r="J87" s="285" t="s">
        <v>88</v>
      </c>
      <c r="K87" s="284" t="s">
        <v>87</v>
      </c>
      <c r="L87" s="284" t="s">
        <v>86</v>
      </c>
      <c r="M87" s="284" t="s">
        <v>85</v>
      </c>
      <c r="N87" s="283" t="s">
        <v>84</v>
      </c>
    </row>
    <row r="88" spans="1:15" ht="20.100000000000001" customHeight="1">
      <c r="A88" s="384">
        <v>1971</v>
      </c>
      <c r="B88" s="384"/>
      <c r="C88" s="133">
        <v>12.9</v>
      </c>
      <c r="D88" s="133">
        <v>13.9</v>
      </c>
      <c r="E88" s="133">
        <v>15.6</v>
      </c>
      <c r="F88" s="133">
        <v>20.399999999999999</v>
      </c>
      <c r="G88" s="133">
        <v>23.2</v>
      </c>
      <c r="H88" s="133">
        <v>25.4</v>
      </c>
      <c r="I88" s="133">
        <v>28.1</v>
      </c>
      <c r="J88" s="133">
        <v>28.6</v>
      </c>
      <c r="K88" s="133">
        <v>25.7</v>
      </c>
      <c r="L88" s="133">
        <v>21.5</v>
      </c>
      <c r="M88" s="133">
        <v>17.8</v>
      </c>
      <c r="N88" s="133">
        <v>15.1</v>
      </c>
      <c r="O88" s="243"/>
    </row>
    <row r="89" spans="1:15" ht="20.100000000000001" customHeight="1">
      <c r="A89" s="384">
        <v>1972</v>
      </c>
      <c r="B89" s="384"/>
      <c r="C89" s="133">
        <v>14</v>
      </c>
      <c r="D89" s="133">
        <v>12.5</v>
      </c>
      <c r="E89" s="133">
        <v>16.399999999999999</v>
      </c>
      <c r="F89" s="133">
        <v>19.899999999999999</v>
      </c>
      <c r="G89" s="133">
        <v>23.3</v>
      </c>
      <c r="H89" s="133">
        <v>27.2</v>
      </c>
      <c r="I89" s="133">
        <v>28.8</v>
      </c>
      <c r="J89" s="133">
        <v>28.2</v>
      </c>
      <c r="K89" s="133">
        <v>26.9</v>
      </c>
      <c r="L89" s="133">
        <v>22.9</v>
      </c>
      <c r="M89" s="133">
        <v>19.399999999999999</v>
      </c>
      <c r="N89" s="133">
        <v>14.3</v>
      </c>
      <c r="O89" s="243"/>
    </row>
    <row r="90" spans="1:15" ht="20.100000000000001" customHeight="1">
      <c r="A90" s="384">
        <v>1973</v>
      </c>
      <c r="B90" s="384"/>
      <c r="C90" s="133">
        <v>12.2</v>
      </c>
      <c r="D90" s="133">
        <v>15.1</v>
      </c>
      <c r="E90" s="133">
        <v>18.100000000000001</v>
      </c>
      <c r="F90" s="133">
        <v>21.2</v>
      </c>
      <c r="G90" s="133">
        <v>24.6</v>
      </c>
      <c r="H90" s="133">
        <v>26.1</v>
      </c>
      <c r="I90" s="133">
        <v>29.1</v>
      </c>
      <c r="J90" s="133">
        <v>30.1</v>
      </c>
      <c r="K90" s="133">
        <v>27.9</v>
      </c>
      <c r="L90" s="133">
        <v>22.9</v>
      </c>
      <c r="M90" s="133">
        <v>18.7</v>
      </c>
      <c r="N90" s="133">
        <v>14.9</v>
      </c>
      <c r="O90" s="243"/>
    </row>
    <row r="91" spans="1:15" ht="20.100000000000001" customHeight="1">
      <c r="A91" s="384">
        <v>1974</v>
      </c>
      <c r="B91" s="384"/>
      <c r="C91" s="133">
        <v>14.1</v>
      </c>
      <c r="D91" s="133">
        <v>14.1</v>
      </c>
      <c r="E91" s="133">
        <v>18.899999999999999</v>
      </c>
      <c r="F91" s="133">
        <v>20.3</v>
      </c>
      <c r="G91" s="133">
        <v>24.3</v>
      </c>
      <c r="H91" s="133">
        <v>25.9</v>
      </c>
      <c r="I91" s="133">
        <v>27.5</v>
      </c>
      <c r="J91" s="133">
        <v>29.3</v>
      </c>
      <c r="K91" s="133">
        <v>27</v>
      </c>
      <c r="L91" s="133">
        <v>21.8</v>
      </c>
      <c r="M91" s="133">
        <v>18.3</v>
      </c>
      <c r="N91" s="133">
        <v>16.100000000000001</v>
      </c>
      <c r="O91" s="243"/>
    </row>
    <row r="92" spans="1:15" ht="20.100000000000001" customHeight="1">
      <c r="A92" s="384">
        <v>1975</v>
      </c>
      <c r="B92" s="384"/>
      <c r="C92" s="133">
        <v>14.3</v>
      </c>
      <c r="D92" s="133">
        <v>15.4</v>
      </c>
      <c r="E92" s="133">
        <v>16.899999999999999</v>
      </c>
      <c r="F92" s="133">
        <v>20.8</v>
      </c>
      <c r="G92" s="133">
        <v>24.8</v>
      </c>
      <c r="H92" s="133">
        <v>27.4</v>
      </c>
      <c r="I92" s="133">
        <v>29.7</v>
      </c>
      <c r="J92" s="133">
        <v>30.4</v>
      </c>
      <c r="K92" s="133">
        <v>27.1</v>
      </c>
      <c r="L92" s="133">
        <v>22.6</v>
      </c>
      <c r="M92" s="133">
        <v>19.100000000000001</v>
      </c>
      <c r="N92" s="133">
        <v>15.9</v>
      </c>
      <c r="O92" s="243"/>
    </row>
    <row r="93" spans="1:15" ht="20.100000000000001" customHeight="1">
      <c r="A93" s="384">
        <v>1976</v>
      </c>
      <c r="B93" s="384"/>
      <c r="C93" s="133">
        <v>13.6</v>
      </c>
      <c r="D93" s="133">
        <v>15.1</v>
      </c>
      <c r="E93" s="133">
        <v>17.899999999999999</v>
      </c>
      <c r="F93" s="133">
        <v>20.399999999999999</v>
      </c>
      <c r="G93" s="133">
        <v>24.6</v>
      </c>
      <c r="H93" s="133">
        <v>26.7</v>
      </c>
      <c r="I93" s="133">
        <v>28.9</v>
      </c>
      <c r="J93" s="133">
        <v>30</v>
      </c>
      <c r="K93" s="133">
        <v>27.4</v>
      </c>
      <c r="L93" s="133">
        <v>23.7</v>
      </c>
      <c r="M93" s="133">
        <v>18.5</v>
      </c>
      <c r="N93" s="133">
        <v>16.3</v>
      </c>
      <c r="O93" s="243"/>
    </row>
    <row r="94" spans="1:15" ht="20.100000000000001" customHeight="1">
      <c r="A94" s="384">
        <v>1977</v>
      </c>
      <c r="B94" s="384"/>
      <c r="C94" s="133">
        <v>15</v>
      </c>
      <c r="D94" s="133">
        <v>15.2</v>
      </c>
      <c r="E94" s="133">
        <v>18.899999999999999</v>
      </c>
      <c r="F94" s="133">
        <v>21.5</v>
      </c>
      <c r="G94" s="133">
        <v>26.2</v>
      </c>
      <c r="H94" s="133">
        <v>28.2</v>
      </c>
      <c r="I94" s="133">
        <v>29.7</v>
      </c>
      <c r="J94" s="133">
        <v>29.4</v>
      </c>
      <c r="K94" s="133">
        <v>27.3</v>
      </c>
      <c r="L94" s="133">
        <v>24.9</v>
      </c>
      <c r="M94" s="133">
        <v>21</v>
      </c>
      <c r="N94" s="133">
        <v>17.600000000000001</v>
      </c>
      <c r="O94" s="243"/>
    </row>
    <row r="95" spans="1:15" ht="20.100000000000001" customHeight="1">
      <c r="A95" s="384">
        <v>1978</v>
      </c>
      <c r="B95" s="384"/>
      <c r="C95" s="133">
        <v>15.2</v>
      </c>
      <c r="D95" s="133">
        <v>14.5</v>
      </c>
      <c r="E95" s="133">
        <v>17.600000000000001</v>
      </c>
      <c r="F95" s="133">
        <v>21.8</v>
      </c>
      <c r="G95" s="133">
        <v>23.6</v>
      </c>
      <c r="H95" s="133">
        <v>27.3</v>
      </c>
      <c r="I95" s="133">
        <v>30.8</v>
      </c>
      <c r="J95" s="133">
        <v>29.7</v>
      </c>
      <c r="K95" s="133">
        <v>26.6</v>
      </c>
      <c r="L95" s="133">
        <v>23</v>
      </c>
      <c r="M95" s="133">
        <v>20.3</v>
      </c>
      <c r="N95" s="133">
        <v>16.899999999999999</v>
      </c>
      <c r="O95" s="243"/>
    </row>
    <row r="96" spans="1:15" ht="20.100000000000001" customHeight="1">
      <c r="A96" s="384">
        <v>1979</v>
      </c>
      <c r="B96" s="384"/>
      <c r="C96" s="133">
        <v>15.3</v>
      </c>
      <c r="D96" s="133">
        <v>14.6</v>
      </c>
      <c r="E96" s="133">
        <v>17.8</v>
      </c>
      <c r="F96" s="133">
        <v>20.7</v>
      </c>
      <c r="G96" s="133">
        <v>24.7</v>
      </c>
      <c r="H96" s="133">
        <v>28.4</v>
      </c>
      <c r="I96" s="133">
        <v>28.4</v>
      </c>
      <c r="J96" s="133">
        <v>29.1</v>
      </c>
      <c r="K96" s="133">
        <v>26.8</v>
      </c>
      <c r="L96" s="133">
        <v>24.7</v>
      </c>
      <c r="M96" s="133">
        <v>17.600000000000001</v>
      </c>
      <c r="N96" s="133">
        <v>16.899999999999999</v>
      </c>
      <c r="O96" s="243"/>
    </row>
    <row r="97" spans="1:15" ht="20.100000000000001" customHeight="1">
      <c r="A97" s="384">
        <v>1980</v>
      </c>
      <c r="B97" s="384"/>
      <c r="C97" s="133">
        <v>14.3</v>
      </c>
      <c r="D97" s="133">
        <v>16.399999999999999</v>
      </c>
      <c r="E97" s="133">
        <v>17.7</v>
      </c>
      <c r="F97" s="133">
        <v>22.3</v>
      </c>
      <c r="G97" s="133">
        <v>24.7</v>
      </c>
      <c r="H97" s="133">
        <v>27</v>
      </c>
      <c r="I97" s="133">
        <v>29.7</v>
      </c>
      <c r="J97" s="133">
        <v>29.3</v>
      </c>
      <c r="K97" s="133">
        <v>27</v>
      </c>
      <c r="L97" s="133">
        <v>24.1</v>
      </c>
      <c r="M97" s="133">
        <v>20</v>
      </c>
      <c r="N97" s="133">
        <v>15.6</v>
      </c>
      <c r="O97" s="243"/>
    </row>
    <row r="98" spans="1:15" ht="20.100000000000001" customHeight="1">
      <c r="A98" s="384">
        <v>1981</v>
      </c>
      <c r="B98" s="384"/>
      <c r="C98" s="133">
        <v>14.4</v>
      </c>
      <c r="D98" s="133">
        <v>14.4</v>
      </c>
      <c r="E98" s="133">
        <v>17.600000000000001</v>
      </c>
      <c r="F98" s="133">
        <v>21.3</v>
      </c>
      <c r="G98" s="133">
        <v>24.8</v>
      </c>
      <c r="H98" s="133">
        <v>26.5</v>
      </c>
      <c r="I98" s="133">
        <v>29.7</v>
      </c>
      <c r="J98" s="133">
        <v>29.3</v>
      </c>
      <c r="K98" s="133">
        <v>27</v>
      </c>
      <c r="L98" s="133">
        <v>23.2</v>
      </c>
      <c r="M98" s="133">
        <v>18.2</v>
      </c>
      <c r="N98" s="133">
        <v>16</v>
      </c>
      <c r="O98" s="243"/>
    </row>
    <row r="99" spans="1:15">
      <c r="A99" s="281" t="s">
        <v>81</v>
      </c>
      <c r="B99" s="134"/>
      <c r="C99" s="134"/>
      <c r="D99" s="134"/>
      <c r="E99" s="134"/>
      <c r="F99" s="134"/>
      <c r="G99" s="134"/>
      <c r="H99" s="134"/>
      <c r="I99" s="134"/>
      <c r="J99" s="134"/>
      <c r="K99" s="134"/>
      <c r="L99" s="134"/>
      <c r="M99" s="134"/>
    </row>
    <row r="100" spans="1:15" ht="6.75" customHeight="1">
      <c r="A100" s="120"/>
      <c r="B100" s="386"/>
      <c r="C100" s="386"/>
      <c r="D100" s="386"/>
      <c r="E100" s="386"/>
      <c r="F100" s="132"/>
      <c r="G100" s="132"/>
      <c r="H100" s="132"/>
      <c r="I100" s="132"/>
      <c r="J100" s="120"/>
      <c r="K100" s="120"/>
    </row>
    <row r="101" spans="1:15" ht="13.5" customHeight="1">
      <c r="A101" s="120"/>
      <c r="B101" s="271"/>
      <c r="C101" s="271"/>
      <c r="D101" s="271"/>
      <c r="E101" s="271"/>
      <c r="F101" s="286"/>
      <c r="G101" s="286"/>
      <c r="H101" s="286"/>
      <c r="I101" s="286"/>
      <c r="J101" s="125"/>
      <c r="K101" s="286" t="s">
        <v>103</v>
      </c>
      <c r="L101" s="125"/>
      <c r="M101" s="286" t="s">
        <v>102</v>
      </c>
    </row>
    <row r="102" spans="1:15" ht="16.5" customHeight="1">
      <c r="A102" s="287" t="s">
        <v>79</v>
      </c>
      <c r="B102" s="199"/>
      <c r="C102" s="199"/>
      <c r="D102" s="123"/>
      <c r="E102" s="123"/>
      <c r="F102" s="123"/>
      <c r="G102" s="286"/>
      <c r="H102" s="123"/>
      <c r="I102" s="286"/>
      <c r="J102" s="125"/>
      <c r="K102" s="286" t="s">
        <v>101</v>
      </c>
      <c r="L102" s="125"/>
      <c r="M102" s="286" t="s">
        <v>100</v>
      </c>
    </row>
    <row r="103" spans="1:15" ht="12" customHeight="1">
      <c r="A103" s="159"/>
      <c r="B103" s="176"/>
      <c r="C103" s="169"/>
      <c r="D103" s="124"/>
      <c r="E103" s="124"/>
      <c r="F103" s="124"/>
      <c r="G103" s="286"/>
      <c r="H103" s="124"/>
      <c r="I103" s="286"/>
      <c r="J103" s="125"/>
      <c r="K103" s="286" t="s">
        <v>99</v>
      </c>
      <c r="L103" s="125"/>
      <c r="M103" s="286" t="s">
        <v>98</v>
      </c>
    </row>
    <row r="104" spans="1:15" ht="15.75">
      <c r="A104" s="289" t="s">
        <v>130</v>
      </c>
      <c r="B104" s="195"/>
      <c r="C104" s="195"/>
      <c r="D104" s="126"/>
      <c r="E104" s="126"/>
      <c r="F104" s="126"/>
      <c r="G104" s="126"/>
      <c r="H104" s="126"/>
      <c r="I104" s="126"/>
      <c r="J104" s="126"/>
      <c r="K104" s="134"/>
      <c r="L104" s="134"/>
      <c r="M104" s="134"/>
    </row>
    <row r="105" spans="1:15">
      <c r="A105" s="384" t="s">
        <v>69</v>
      </c>
      <c r="B105" s="385"/>
      <c r="C105" s="284" t="s">
        <v>95</v>
      </c>
      <c r="D105" s="284" t="s">
        <v>94</v>
      </c>
      <c r="E105" s="284" t="s">
        <v>93</v>
      </c>
      <c r="F105" s="284" t="s">
        <v>92</v>
      </c>
      <c r="G105" s="284" t="s">
        <v>91</v>
      </c>
      <c r="H105" s="284" t="s">
        <v>90</v>
      </c>
      <c r="I105" s="284" t="s">
        <v>89</v>
      </c>
      <c r="J105" s="285" t="s">
        <v>88</v>
      </c>
      <c r="K105" s="284" t="s">
        <v>87</v>
      </c>
      <c r="L105" s="284" t="s">
        <v>86</v>
      </c>
      <c r="M105" s="284" t="s">
        <v>85</v>
      </c>
      <c r="N105" s="283" t="s">
        <v>84</v>
      </c>
    </row>
    <row r="106" spans="1:15" ht="20.100000000000001" customHeight="1">
      <c r="A106" s="384">
        <v>1982</v>
      </c>
      <c r="B106" s="384"/>
      <c r="C106" s="133">
        <v>11</v>
      </c>
      <c r="D106" s="133">
        <v>12.8</v>
      </c>
      <c r="E106" s="133">
        <v>15.8</v>
      </c>
      <c r="F106" s="133">
        <v>18.3</v>
      </c>
      <c r="G106" s="133">
        <v>22.9</v>
      </c>
      <c r="H106" s="133">
        <v>24.3</v>
      </c>
      <c r="I106" s="133">
        <v>27</v>
      </c>
      <c r="J106" s="133">
        <v>27.8</v>
      </c>
      <c r="K106" s="133">
        <v>25.5</v>
      </c>
      <c r="L106" s="133">
        <v>22.2</v>
      </c>
      <c r="M106" s="133">
        <v>17.100000000000001</v>
      </c>
      <c r="N106" s="133">
        <v>13.3</v>
      </c>
      <c r="O106" s="243"/>
    </row>
    <row r="107" spans="1:15" ht="20.100000000000001" customHeight="1">
      <c r="A107" s="384">
        <v>1983</v>
      </c>
      <c r="B107" s="384"/>
      <c r="C107" s="133">
        <v>12</v>
      </c>
      <c r="D107" s="133">
        <v>12.7</v>
      </c>
      <c r="E107" s="133">
        <v>14.6</v>
      </c>
      <c r="F107" s="133">
        <v>17.899999999999999</v>
      </c>
      <c r="G107" s="133">
        <v>24</v>
      </c>
      <c r="H107" s="133">
        <v>25.6</v>
      </c>
      <c r="I107" s="133">
        <v>26.8</v>
      </c>
      <c r="J107" s="133">
        <v>30.2</v>
      </c>
      <c r="K107" s="133">
        <v>26</v>
      </c>
      <c r="L107" s="133">
        <v>21.2</v>
      </c>
      <c r="M107" s="133">
        <v>16.5</v>
      </c>
      <c r="N107" s="133">
        <v>14.1</v>
      </c>
      <c r="O107" s="243"/>
    </row>
    <row r="108" spans="1:15" ht="20.100000000000001" customHeight="1">
      <c r="A108" s="384">
        <v>1984</v>
      </c>
      <c r="B108" s="384"/>
      <c r="C108" s="133">
        <v>10.9</v>
      </c>
      <c r="D108" s="133">
        <v>12</v>
      </c>
      <c r="E108" s="133">
        <v>16.600000000000001</v>
      </c>
      <c r="F108" s="133">
        <v>20.3</v>
      </c>
      <c r="G108" s="133">
        <v>22.3</v>
      </c>
      <c r="H108" s="133">
        <v>23.6</v>
      </c>
      <c r="I108" s="133">
        <v>27</v>
      </c>
      <c r="J108" s="133">
        <v>26.9</v>
      </c>
      <c r="K108" s="133">
        <v>24.4</v>
      </c>
      <c r="L108" s="133">
        <v>20.2</v>
      </c>
      <c r="M108" s="133">
        <v>16.8</v>
      </c>
      <c r="N108" s="133">
        <v>14.4</v>
      </c>
      <c r="O108" s="243"/>
    </row>
    <row r="109" spans="1:15" ht="20.100000000000001" customHeight="1">
      <c r="A109" s="384">
        <v>1985</v>
      </c>
      <c r="B109" s="384"/>
      <c r="C109" s="133">
        <v>13.5</v>
      </c>
      <c r="D109" s="133">
        <v>12.7</v>
      </c>
      <c r="E109" s="133">
        <v>15.8</v>
      </c>
      <c r="F109" s="133">
        <v>17.8</v>
      </c>
      <c r="G109" s="133">
        <v>22.6</v>
      </c>
      <c r="H109" s="133">
        <v>23.8</v>
      </c>
      <c r="I109" s="133">
        <v>27.8</v>
      </c>
      <c r="J109" s="133">
        <v>28.3</v>
      </c>
      <c r="K109" s="133">
        <v>24.3</v>
      </c>
      <c r="L109" s="133">
        <v>21.8</v>
      </c>
      <c r="M109" s="133">
        <v>17.8</v>
      </c>
      <c r="N109" s="133">
        <v>13.8</v>
      </c>
      <c r="O109" s="243"/>
    </row>
    <row r="110" spans="1:15" ht="20.100000000000001" customHeight="1">
      <c r="A110" s="384">
        <v>1986</v>
      </c>
      <c r="B110" s="384"/>
      <c r="C110" s="133">
        <v>10.9</v>
      </c>
      <c r="D110" s="133">
        <v>13.4</v>
      </c>
      <c r="E110" s="133">
        <v>15.7</v>
      </c>
      <c r="F110" s="133">
        <v>20.2</v>
      </c>
      <c r="G110" s="133">
        <v>24</v>
      </c>
      <c r="H110" s="133">
        <v>26.2</v>
      </c>
      <c r="I110" s="133">
        <v>27.5</v>
      </c>
      <c r="J110" s="133">
        <v>28.9</v>
      </c>
      <c r="K110" s="133">
        <v>25.1</v>
      </c>
      <c r="L110" s="133">
        <v>21.8</v>
      </c>
      <c r="M110" s="133">
        <v>17.8</v>
      </c>
      <c r="N110" s="133">
        <v>13.3</v>
      </c>
      <c r="O110" s="243"/>
    </row>
    <row r="111" spans="1:15" ht="20.100000000000001" customHeight="1">
      <c r="A111" s="384">
        <v>1987</v>
      </c>
      <c r="B111" s="384"/>
      <c r="C111" s="133">
        <v>11.3</v>
      </c>
      <c r="D111" s="133">
        <v>12.9</v>
      </c>
      <c r="E111" s="133">
        <v>16.5</v>
      </c>
      <c r="F111" s="133">
        <v>18.899999999999999</v>
      </c>
      <c r="G111" s="133">
        <v>23.6</v>
      </c>
      <c r="H111" s="133">
        <v>25.3</v>
      </c>
      <c r="I111" s="133">
        <v>27.3</v>
      </c>
      <c r="J111" s="133">
        <v>29.7</v>
      </c>
      <c r="K111" s="133">
        <v>26</v>
      </c>
      <c r="L111" s="133">
        <v>21.8</v>
      </c>
      <c r="M111" s="133">
        <v>17.399999999999999</v>
      </c>
      <c r="N111" s="133">
        <v>12.6</v>
      </c>
      <c r="O111" s="243"/>
    </row>
    <row r="112" spans="1:15" ht="20.100000000000001" customHeight="1">
      <c r="A112" s="384">
        <v>1988</v>
      </c>
      <c r="B112" s="384"/>
      <c r="C112" s="133">
        <v>11.7</v>
      </c>
      <c r="D112" s="133">
        <v>14.8</v>
      </c>
      <c r="E112" s="133">
        <v>16.7</v>
      </c>
      <c r="F112" s="133">
        <v>20.100000000000001</v>
      </c>
      <c r="G112" s="133">
        <v>22.5</v>
      </c>
      <c r="H112" s="133">
        <v>25.3</v>
      </c>
      <c r="I112" s="133">
        <v>29.1</v>
      </c>
      <c r="J112" s="133">
        <v>28.8</v>
      </c>
      <c r="K112" s="133">
        <v>26.3</v>
      </c>
      <c r="L112" s="133">
        <v>22.2</v>
      </c>
      <c r="M112" s="133">
        <v>18.2</v>
      </c>
      <c r="N112" s="133">
        <v>14.4</v>
      </c>
      <c r="O112" s="243"/>
    </row>
    <row r="113" spans="1:15" ht="20.100000000000001" customHeight="1">
      <c r="A113" s="384">
        <v>1989</v>
      </c>
      <c r="B113" s="384"/>
      <c r="C113" s="133">
        <v>11</v>
      </c>
      <c r="D113" s="133">
        <v>12.6</v>
      </c>
      <c r="E113" s="133">
        <v>15.2</v>
      </c>
      <c r="F113" s="133">
        <v>18.7</v>
      </c>
      <c r="G113" s="133">
        <v>21.8</v>
      </c>
      <c r="H113" s="133">
        <v>25.2</v>
      </c>
      <c r="I113" s="133">
        <v>29.1</v>
      </c>
      <c r="J113" s="133">
        <v>28.3</v>
      </c>
      <c r="K113" s="133">
        <v>25.8</v>
      </c>
      <c r="L113" s="133">
        <v>21.9</v>
      </c>
      <c r="M113" s="133">
        <v>18.399999999999999</v>
      </c>
      <c r="N113" s="133">
        <v>14.5</v>
      </c>
      <c r="O113" s="243"/>
    </row>
    <row r="114" spans="1:15" ht="20.100000000000001" customHeight="1">
      <c r="A114" s="384">
        <v>1990</v>
      </c>
      <c r="B114" s="384"/>
      <c r="C114" s="133">
        <v>12.9</v>
      </c>
      <c r="D114" s="133">
        <v>15.4</v>
      </c>
      <c r="E114" s="133">
        <v>15.6</v>
      </c>
      <c r="F114" s="133">
        <v>19.2</v>
      </c>
      <c r="G114" s="133">
        <v>22.8</v>
      </c>
      <c r="H114" s="133">
        <v>25.2</v>
      </c>
      <c r="I114" s="133">
        <v>27.6</v>
      </c>
      <c r="J114" s="133">
        <v>28.6</v>
      </c>
      <c r="K114" s="133">
        <v>27</v>
      </c>
      <c r="L114" s="133">
        <v>22.7</v>
      </c>
      <c r="M114" s="133">
        <v>18.100000000000001</v>
      </c>
      <c r="N114" s="133">
        <v>14.4</v>
      </c>
      <c r="O114" s="243"/>
    </row>
    <row r="115" spans="1:15" ht="20.100000000000001" customHeight="1">
      <c r="A115" s="384">
        <v>1991</v>
      </c>
      <c r="B115" s="384"/>
      <c r="C115" s="133">
        <v>13.1</v>
      </c>
      <c r="D115" s="133">
        <v>13.1</v>
      </c>
      <c r="E115" s="133">
        <v>15.7</v>
      </c>
      <c r="F115" s="133">
        <v>20</v>
      </c>
      <c r="G115" s="133">
        <v>20.8</v>
      </c>
      <c r="H115" s="133">
        <v>24.2</v>
      </c>
      <c r="I115" s="133">
        <v>26.7</v>
      </c>
      <c r="J115" s="133">
        <v>29.1</v>
      </c>
      <c r="K115" s="133">
        <v>25.5</v>
      </c>
      <c r="L115" s="133">
        <v>21.7</v>
      </c>
      <c r="M115" s="133">
        <v>17</v>
      </c>
      <c r="N115" s="133">
        <v>15.5</v>
      </c>
      <c r="O115" s="243"/>
    </row>
    <row r="116" spans="1:15" ht="20.100000000000001" customHeight="1">
      <c r="A116" s="384">
        <v>1992</v>
      </c>
      <c r="B116" s="384"/>
      <c r="C116" s="133">
        <v>12.4</v>
      </c>
      <c r="D116" s="133">
        <v>13.5</v>
      </c>
      <c r="E116" s="133">
        <v>14</v>
      </c>
      <c r="F116" s="133">
        <v>17.8</v>
      </c>
      <c r="G116" s="133">
        <v>23.8</v>
      </c>
      <c r="H116" s="133">
        <v>24.6</v>
      </c>
      <c r="I116" s="133">
        <v>27</v>
      </c>
      <c r="J116" s="133">
        <v>28</v>
      </c>
      <c r="K116" s="133">
        <v>24.2</v>
      </c>
      <c r="L116" s="133">
        <v>22</v>
      </c>
      <c r="M116" s="133">
        <v>17.5</v>
      </c>
      <c r="N116" s="133">
        <v>15.6</v>
      </c>
      <c r="O116" s="243"/>
    </row>
    <row r="117" spans="1:15" ht="20.100000000000001" customHeight="1">
      <c r="A117" s="384">
        <v>1993</v>
      </c>
      <c r="B117" s="384"/>
      <c r="C117" s="133">
        <v>13.2</v>
      </c>
      <c r="D117" s="133">
        <v>15.3</v>
      </c>
      <c r="E117" s="133">
        <v>16.600000000000001</v>
      </c>
      <c r="F117" s="133">
        <v>19.399999999999999</v>
      </c>
      <c r="G117" s="133">
        <v>22.6</v>
      </c>
      <c r="H117" s="133">
        <v>24.8</v>
      </c>
      <c r="I117" s="133">
        <v>27.8</v>
      </c>
      <c r="J117" s="133">
        <v>28</v>
      </c>
      <c r="K117" s="133">
        <v>26.4</v>
      </c>
      <c r="L117" s="133">
        <v>21.2</v>
      </c>
      <c r="M117" s="133">
        <v>18.399999999999999</v>
      </c>
      <c r="N117" s="133">
        <v>14.3</v>
      </c>
      <c r="O117" s="243"/>
    </row>
    <row r="118" spans="1:15" ht="20.100000000000001" customHeight="1">
      <c r="A118" s="384">
        <v>1994</v>
      </c>
      <c r="B118" s="384"/>
      <c r="C118" s="133">
        <v>12.5</v>
      </c>
      <c r="D118" s="133">
        <v>12.2</v>
      </c>
      <c r="E118" s="133">
        <v>16.600000000000001</v>
      </c>
      <c r="F118" s="133">
        <v>19.2</v>
      </c>
      <c r="G118" s="133">
        <v>23.1</v>
      </c>
      <c r="H118" s="133">
        <v>25.4</v>
      </c>
      <c r="I118" s="133">
        <v>27.8</v>
      </c>
      <c r="J118" s="133">
        <v>29.5</v>
      </c>
      <c r="K118" s="133">
        <v>25.8</v>
      </c>
      <c r="L118" s="133">
        <v>22</v>
      </c>
      <c r="M118" s="133">
        <v>19.5</v>
      </c>
      <c r="N118" s="133">
        <v>14.1</v>
      </c>
      <c r="O118" s="243"/>
    </row>
    <row r="119" spans="1:15" ht="20.100000000000001" customHeight="1">
      <c r="A119" s="384">
        <v>1995</v>
      </c>
      <c r="B119" s="384"/>
      <c r="C119" s="133">
        <v>13</v>
      </c>
      <c r="D119" s="133">
        <v>14.6</v>
      </c>
      <c r="E119" s="133">
        <v>16.2</v>
      </c>
      <c r="F119" s="133">
        <v>18.899999999999999</v>
      </c>
      <c r="G119" s="133">
        <v>22.3</v>
      </c>
      <c r="H119" s="133">
        <v>24.2</v>
      </c>
      <c r="I119" s="133">
        <v>27.1</v>
      </c>
      <c r="J119" s="133">
        <v>29.3</v>
      </c>
      <c r="K119" s="133">
        <v>25.5</v>
      </c>
      <c r="L119" s="133">
        <v>22.4</v>
      </c>
      <c r="M119" s="133">
        <v>17.7</v>
      </c>
      <c r="N119" s="133">
        <v>16.899999999999999</v>
      </c>
      <c r="O119" s="243"/>
    </row>
    <row r="120" spans="1:15" ht="20.100000000000001" customHeight="1">
      <c r="A120" s="384">
        <v>1996</v>
      </c>
      <c r="B120" s="384"/>
      <c r="C120" s="133">
        <v>14.3</v>
      </c>
      <c r="D120" s="133">
        <v>15.6</v>
      </c>
      <c r="E120" s="133">
        <v>18.600000000000001</v>
      </c>
      <c r="F120" s="133">
        <v>19.399999999999999</v>
      </c>
      <c r="G120" s="133">
        <v>23.1</v>
      </c>
      <c r="H120" s="133">
        <v>27.5</v>
      </c>
      <c r="I120" s="133">
        <v>29.2</v>
      </c>
      <c r="J120" s="133">
        <v>29.1</v>
      </c>
      <c r="K120" s="133">
        <v>26.8</v>
      </c>
      <c r="L120" s="133">
        <v>20.8</v>
      </c>
      <c r="M120" s="133">
        <v>17.399999999999999</v>
      </c>
      <c r="N120" s="133">
        <v>12.5</v>
      </c>
      <c r="O120" s="243"/>
    </row>
    <row r="121" spans="1:15" ht="20.100000000000001" customHeight="1">
      <c r="A121" s="384">
        <v>1997</v>
      </c>
      <c r="B121" s="384"/>
      <c r="C121" s="133">
        <v>12.2</v>
      </c>
      <c r="D121" s="133">
        <v>14.9</v>
      </c>
      <c r="E121" s="133">
        <v>16.600000000000001</v>
      </c>
      <c r="F121" s="133">
        <v>18.100000000000001</v>
      </c>
      <c r="G121" s="133">
        <v>21.9</v>
      </c>
      <c r="H121" s="133">
        <v>25.9</v>
      </c>
      <c r="I121" s="133">
        <v>28.4</v>
      </c>
      <c r="J121" s="133">
        <v>28.3</v>
      </c>
      <c r="K121" s="133">
        <v>26.4</v>
      </c>
      <c r="L121" s="133">
        <v>23.3</v>
      </c>
      <c r="M121" s="133">
        <v>19.5</v>
      </c>
      <c r="N121" s="133">
        <v>15.7</v>
      </c>
      <c r="O121" s="243"/>
    </row>
    <row r="122" spans="1:15" ht="20.100000000000001" customHeight="1">
      <c r="A122" s="384">
        <v>1998</v>
      </c>
      <c r="B122" s="384"/>
      <c r="C122" s="133">
        <v>14.8</v>
      </c>
      <c r="D122" s="133">
        <v>14.9</v>
      </c>
      <c r="E122" s="133">
        <v>18.5</v>
      </c>
      <c r="F122" s="133">
        <v>20.399999999999999</v>
      </c>
      <c r="G122" s="133">
        <v>23.9</v>
      </c>
      <c r="H122" s="133">
        <v>27.1</v>
      </c>
      <c r="I122" s="133">
        <v>30</v>
      </c>
      <c r="J122" s="133">
        <v>30.2</v>
      </c>
      <c r="K122" s="133">
        <v>26.6</v>
      </c>
      <c r="L122" s="133">
        <v>23.6</v>
      </c>
      <c r="M122" s="133">
        <v>18.899999999999999</v>
      </c>
      <c r="N122" s="133">
        <v>15.8</v>
      </c>
      <c r="O122" s="243"/>
    </row>
    <row r="123" spans="1:15" ht="20.100000000000001" customHeight="1">
      <c r="A123" s="384">
        <v>1999</v>
      </c>
      <c r="B123" s="384"/>
      <c r="C123" s="133">
        <v>13.8</v>
      </c>
      <c r="D123" s="133">
        <v>16.399999999999999</v>
      </c>
      <c r="E123" s="133">
        <v>15.6</v>
      </c>
      <c r="F123" s="133">
        <v>20.399999999999999</v>
      </c>
      <c r="G123" s="133">
        <v>23.2</v>
      </c>
      <c r="H123" s="133">
        <v>26.3</v>
      </c>
      <c r="I123" s="133">
        <v>29.4</v>
      </c>
      <c r="J123" s="133">
        <v>31</v>
      </c>
      <c r="K123" s="133">
        <v>27.7</v>
      </c>
      <c r="L123" s="133">
        <v>23.5</v>
      </c>
      <c r="M123" s="133">
        <v>19.7</v>
      </c>
      <c r="N123" s="133">
        <v>14.3</v>
      </c>
      <c r="O123" s="243"/>
    </row>
    <row r="124" spans="1:15" ht="20.100000000000001" customHeight="1">
      <c r="A124" s="384">
        <v>2000</v>
      </c>
      <c r="B124" s="384"/>
      <c r="C124" s="133">
        <v>14.7</v>
      </c>
      <c r="D124" s="133">
        <v>14</v>
      </c>
      <c r="E124" s="133">
        <v>15.5</v>
      </c>
      <c r="F124" s="133">
        <v>20.5</v>
      </c>
      <c r="G124" s="133">
        <v>23.4</v>
      </c>
      <c r="H124" s="133">
        <v>25.3</v>
      </c>
      <c r="I124" s="133">
        <v>29.4</v>
      </c>
      <c r="J124" s="133">
        <v>29.4</v>
      </c>
      <c r="K124" s="133">
        <v>27.3</v>
      </c>
      <c r="L124" s="133">
        <v>23.4</v>
      </c>
      <c r="M124" s="133">
        <v>19.5</v>
      </c>
      <c r="N124" s="133">
        <v>14.4</v>
      </c>
      <c r="O124" s="243"/>
    </row>
    <row r="125" spans="1:15" ht="20.100000000000001" customHeight="1">
      <c r="A125" s="384">
        <v>2001</v>
      </c>
      <c r="B125" s="384"/>
      <c r="C125" s="133">
        <v>11.6</v>
      </c>
      <c r="D125" s="133">
        <v>13.4</v>
      </c>
      <c r="E125" s="133">
        <v>16.399999999999999</v>
      </c>
      <c r="F125" s="133">
        <v>19.2</v>
      </c>
      <c r="G125" s="133">
        <v>24</v>
      </c>
      <c r="H125" s="133">
        <v>25.5</v>
      </c>
      <c r="I125" s="133">
        <v>29.2</v>
      </c>
      <c r="J125" s="133">
        <v>28.3</v>
      </c>
      <c r="K125" s="133">
        <v>26.9</v>
      </c>
      <c r="L125" s="133">
        <v>22.9</v>
      </c>
      <c r="M125" s="133">
        <v>17.899999999999999</v>
      </c>
      <c r="N125" s="133">
        <v>17.3</v>
      </c>
      <c r="O125" s="243"/>
    </row>
    <row r="126" spans="1:15" ht="20.100000000000001" customHeight="1">
      <c r="A126" s="384">
        <v>2002</v>
      </c>
      <c r="B126" s="384"/>
      <c r="C126" s="133">
        <v>14.7</v>
      </c>
      <c r="D126" s="133">
        <v>14.2</v>
      </c>
      <c r="E126" s="133">
        <v>18</v>
      </c>
      <c r="F126" s="133">
        <v>20.9</v>
      </c>
      <c r="G126" s="133">
        <v>24.7</v>
      </c>
      <c r="H126" s="133">
        <v>27</v>
      </c>
      <c r="I126" s="133">
        <v>28.5</v>
      </c>
      <c r="J126" s="133">
        <v>29.2</v>
      </c>
      <c r="K126" s="133">
        <v>27.1</v>
      </c>
      <c r="L126" s="133">
        <v>23.1</v>
      </c>
      <c r="M126" s="133">
        <v>18.600000000000001</v>
      </c>
      <c r="N126" s="133">
        <v>16.100000000000001</v>
      </c>
      <c r="O126" s="243"/>
    </row>
    <row r="127" spans="1:15" ht="20.100000000000001" customHeight="1">
      <c r="A127" s="384">
        <v>2003</v>
      </c>
      <c r="B127" s="384"/>
      <c r="C127" s="133">
        <v>12.9</v>
      </c>
      <c r="D127" s="133">
        <v>16.8</v>
      </c>
      <c r="E127" s="133">
        <v>18.3</v>
      </c>
      <c r="F127" s="133">
        <v>21.2</v>
      </c>
      <c r="G127" s="133">
        <v>24.6</v>
      </c>
      <c r="H127" s="133">
        <v>26</v>
      </c>
      <c r="I127" s="133">
        <v>30.4</v>
      </c>
      <c r="J127" s="133">
        <v>29.7</v>
      </c>
      <c r="K127" s="133">
        <v>27.2</v>
      </c>
      <c r="L127" s="133">
        <v>23.8</v>
      </c>
      <c r="M127" s="133">
        <v>19</v>
      </c>
      <c r="N127" s="133">
        <v>15.7</v>
      </c>
      <c r="O127" s="243"/>
    </row>
    <row r="128" spans="1:15" ht="20.100000000000001" customHeight="1">
      <c r="A128" s="384">
        <v>2004</v>
      </c>
      <c r="B128" s="384"/>
      <c r="C128" s="133">
        <v>15.6</v>
      </c>
      <c r="D128" s="133">
        <v>15.2</v>
      </c>
      <c r="E128" s="133">
        <v>17.5</v>
      </c>
      <c r="F128" s="133">
        <v>21.4</v>
      </c>
      <c r="G128" s="133">
        <v>24.1</v>
      </c>
      <c r="H128" s="133">
        <v>25.7</v>
      </c>
      <c r="I128" s="133">
        <v>28.8</v>
      </c>
      <c r="J128" s="133">
        <v>30.2</v>
      </c>
      <c r="K128" s="133">
        <v>27.4</v>
      </c>
      <c r="L128" s="133">
        <v>23.4</v>
      </c>
      <c r="M128" s="133">
        <v>19.7</v>
      </c>
      <c r="N128" s="133">
        <v>15.5</v>
      </c>
      <c r="O128" s="243"/>
    </row>
    <row r="129" spans="1:15" ht="20.100000000000001" customHeight="1">
      <c r="A129" s="384">
        <v>2005</v>
      </c>
      <c r="B129" s="384"/>
      <c r="C129" s="133">
        <v>13.7</v>
      </c>
      <c r="D129" s="133">
        <v>15.4</v>
      </c>
      <c r="E129" s="133">
        <v>18.3</v>
      </c>
      <c r="F129" s="133">
        <v>20.6</v>
      </c>
      <c r="G129" s="133">
        <v>24.2</v>
      </c>
      <c r="H129" s="133">
        <v>26.4</v>
      </c>
      <c r="I129" s="133">
        <v>29.5</v>
      </c>
      <c r="J129" s="133">
        <v>29</v>
      </c>
      <c r="K129" s="133">
        <v>27</v>
      </c>
      <c r="L129" s="133">
        <v>23.3</v>
      </c>
      <c r="M129" s="133">
        <v>19.7</v>
      </c>
      <c r="N129" s="133">
        <v>15.9</v>
      </c>
      <c r="O129" s="243"/>
    </row>
    <row r="130" spans="1:15" ht="20.100000000000001" customHeight="1">
      <c r="A130" s="384">
        <v>2006</v>
      </c>
      <c r="B130" s="384"/>
      <c r="C130" s="133">
        <v>13.1</v>
      </c>
      <c r="D130" s="133">
        <v>16.2</v>
      </c>
      <c r="E130" s="133">
        <v>16.399999999999999</v>
      </c>
      <c r="F130" s="133">
        <v>20.399999999999999</v>
      </c>
      <c r="G130" s="133">
        <v>24.1</v>
      </c>
      <c r="H130" s="133">
        <v>27.5</v>
      </c>
      <c r="I130" s="133">
        <v>28.6</v>
      </c>
      <c r="J130" s="133">
        <v>30.4</v>
      </c>
      <c r="K130" s="133">
        <v>27.1</v>
      </c>
      <c r="L130" s="133">
        <v>23.9</v>
      </c>
      <c r="M130" s="133">
        <v>20</v>
      </c>
      <c r="N130" s="133">
        <v>14.5</v>
      </c>
      <c r="O130" s="243"/>
    </row>
    <row r="131" spans="1:15" ht="20.100000000000001" customHeight="1">
      <c r="A131" s="384">
        <v>2007</v>
      </c>
      <c r="B131" s="384"/>
      <c r="C131" s="133">
        <v>12.2</v>
      </c>
      <c r="D131" s="133">
        <v>13.5</v>
      </c>
      <c r="E131" s="133">
        <v>17.3</v>
      </c>
      <c r="F131" s="133">
        <v>21.9</v>
      </c>
      <c r="G131" s="133">
        <v>25</v>
      </c>
      <c r="H131" s="133">
        <v>28.9</v>
      </c>
      <c r="I131" s="133">
        <v>28.8</v>
      </c>
      <c r="J131" s="133">
        <v>30.3</v>
      </c>
      <c r="K131" s="133">
        <v>26.6</v>
      </c>
      <c r="L131" s="133">
        <v>22.4</v>
      </c>
      <c r="M131" s="133">
        <v>19.399999999999999</v>
      </c>
      <c r="N131" s="133">
        <v>15.8</v>
      </c>
      <c r="O131" s="243"/>
    </row>
    <row r="132" spans="1:15" ht="20.100000000000001" customHeight="1">
      <c r="A132" s="384">
        <v>2008</v>
      </c>
      <c r="B132" s="384"/>
      <c r="C132" s="133">
        <v>13.3</v>
      </c>
      <c r="D132" s="133">
        <v>12.8</v>
      </c>
      <c r="E132" s="133">
        <v>16.3</v>
      </c>
      <c r="F132" s="133">
        <v>20.399999999999999</v>
      </c>
      <c r="G132" s="133">
        <v>25.6</v>
      </c>
      <c r="H132" s="133">
        <v>26.5</v>
      </c>
      <c r="I132" s="133">
        <v>29.4</v>
      </c>
      <c r="J132" s="133">
        <v>30.8</v>
      </c>
      <c r="K132" s="133">
        <v>28</v>
      </c>
      <c r="L132" s="133">
        <v>23.9</v>
      </c>
      <c r="M132" s="133">
        <v>19.5</v>
      </c>
      <c r="N132" s="133">
        <v>13.2</v>
      </c>
      <c r="O132" s="243"/>
    </row>
    <row r="133" spans="1:15" ht="20.100000000000001" customHeight="1">
      <c r="A133" s="384">
        <v>2009</v>
      </c>
      <c r="B133" s="384"/>
      <c r="C133" s="133">
        <v>12.4</v>
      </c>
      <c r="D133" s="133">
        <v>15.3</v>
      </c>
      <c r="E133" s="133">
        <v>18.5</v>
      </c>
      <c r="F133" s="133">
        <v>21.1</v>
      </c>
      <c r="G133" s="133">
        <v>25.2</v>
      </c>
      <c r="H133" s="133">
        <v>27.3</v>
      </c>
      <c r="I133" s="133">
        <v>29.4</v>
      </c>
      <c r="J133" s="133">
        <v>30.3</v>
      </c>
      <c r="K133" s="133">
        <v>28.1</v>
      </c>
      <c r="L133" s="133">
        <v>23.2</v>
      </c>
      <c r="M133" s="133">
        <v>20.2</v>
      </c>
      <c r="N133" s="133">
        <v>17.2</v>
      </c>
      <c r="O133" s="243"/>
    </row>
    <row r="134" spans="1:15" ht="20.100000000000001" customHeight="1">
      <c r="A134" s="384">
        <v>2010</v>
      </c>
      <c r="B134" s="384"/>
      <c r="C134" s="133">
        <v>14</v>
      </c>
      <c r="D134" s="133">
        <v>15.7</v>
      </c>
      <c r="E134" s="133">
        <v>18.600000000000001</v>
      </c>
      <c r="F134" s="133">
        <v>22.6</v>
      </c>
      <c r="G134" s="133">
        <v>25.7</v>
      </c>
      <c r="H134" s="133">
        <v>29</v>
      </c>
      <c r="I134" s="133">
        <v>31.4</v>
      </c>
      <c r="J134" s="133">
        <v>31.3</v>
      </c>
      <c r="K134" s="133">
        <v>27.5</v>
      </c>
      <c r="L134" s="133">
        <v>25.1</v>
      </c>
      <c r="M134" s="133">
        <v>19.8</v>
      </c>
      <c r="N134" s="133">
        <v>14.8</v>
      </c>
      <c r="O134" s="243"/>
    </row>
    <row r="135" spans="1:15">
      <c r="A135" s="281" t="s">
        <v>81</v>
      </c>
      <c r="B135" s="31"/>
      <c r="C135" s="31"/>
      <c r="D135" s="31"/>
      <c r="E135" s="31"/>
      <c r="F135" s="31"/>
      <c r="G135" s="31"/>
      <c r="H135" s="31"/>
      <c r="I135" s="31"/>
      <c r="J135" s="31"/>
      <c r="K135" s="31"/>
      <c r="L135" s="31"/>
      <c r="M135" s="31"/>
    </row>
    <row r="136" spans="1:15" ht="6.75" customHeight="1"/>
    <row r="137" spans="1:15" ht="15.75">
      <c r="A137" s="120"/>
      <c r="B137" s="120"/>
      <c r="C137" s="271"/>
      <c r="D137" s="271"/>
      <c r="E137" s="125"/>
      <c r="F137" s="286"/>
      <c r="G137" s="125"/>
      <c r="H137" s="286"/>
      <c r="I137" s="121"/>
      <c r="J137" s="121"/>
      <c r="K137" s="286" t="s">
        <v>108</v>
      </c>
      <c r="L137" s="286"/>
      <c r="M137" s="286" t="s">
        <v>102</v>
      </c>
      <c r="N137" s="286"/>
      <c r="O137" s="28"/>
    </row>
    <row r="138" spans="1:15" ht="18.75">
      <c r="A138" s="287" t="s">
        <v>107</v>
      </c>
      <c r="B138" s="123"/>
      <c r="C138" s="123"/>
      <c r="D138" s="123"/>
      <c r="E138" s="125"/>
      <c r="F138" s="286"/>
      <c r="G138" s="125"/>
      <c r="H138" s="286"/>
      <c r="I138" s="123"/>
      <c r="J138" s="123"/>
      <c r="K138" s="286" t="s">
        <v>106</v>
      </c>
      <c r="L138" s="286"/>
      <c r="M138" s="286" t="s">
        <v>100</v>
      </c>
      <c r="N138" s="286"/>
      <c r="O138" s="28"/>
    </row>
    <row r="139" spans="1:15" ht="18.75">
      <c r="A139" s="42"/>
      <c r="B139" s="42"/>
      <c r="C139" s="124"/>
      <c r="D139" s="124"/>
      <c r="E139" s="125"/>
      <c r="F139" s="286"/>
      <c r="G139" s="125"/>
      <c r="H139" s="286"/>
      <c r="I139" s="124"/>
      <c r="J139" s="124"/>
      <c r="K139" s="286" t="s">
        <v>105</v>
      </c>
      <c r="L139" s="286"/>
      <c r="M139" s="286" t="s">
        <v>98</v>
      </c>
      <c r="N139" s="286"/>
      <c r="O139" s="28"/>
    </row>
    <row r="140" spans="1:15" ht="34.5" customHeight="1">
      <c r="A140" s="387" t="s">
        <v>129</v>
      </c>
      <c r="B140" s="387"/>
      <c r="C140" s="387"/>
      <c r="D140" s="387"/>
      <c r="E140" s="387"/>
      <c r="F140" s="387"/>
      <c r="G140" s="387"/>
      <c r="H140" s="387"/>
      <c r="I140" s="387"/>
      <c r="J140" s="387"/>
      <c r="K140" s="387"/>
      <c r="L140" s="387"/>
      <c r="M140" s="387"/>
      <c r="N140" s="387"/>
      <c r="O140" s="136"/>
    </row>
    <row r="141" spans="1:15">
      <c r="A141" s="272" t="s">
        <v>69</v>
      </c>
      <c r="B141" s="272" t="s">
        <v>127</v>
      </c>
      <c r="C141" s="284" t="s">
        <v>95</v>
      </c>
      <c r="D141" s="284" t="s">
        <v>94</v>
      </c>
      <c r="E141" s="284" t="s">
        <v>93</v>
      </c>
      <c r="F141" s="284" t="s">
        <v>92</v>
      </c>
      <c r="G141" s="284" t="s">
        <v>91</v>
      </c>
      <c r="H141" s="284" t="s">
        <v>90</v>
      </c>
      <c r="I141" s="284" t="s">
        <v>89</v>
      </c>
      <c r="J141" s="285" t="s">
        <v>88</v>
      </c>
      <c r="K141" s="284" t="s">
        <v>87</v>
      </c>
      <c r="L141" s="284" t="s">
        <v>86</v>
      </c>
      <c r="M141" s="284" t="s">
        <v>85</v>
      </c>
      <c r="N141" s="283" t="s">
        <v>84</v>
      </c>
      <c r="O141" s="28"/>
    </row>
    <row r="142" spans="1:15" ht="20.100000000000001" customHeight="1">
      <c r="A142" s="385">
        <v>1971</v>
      </c>
      <c r="B142" s="282" t="s">
        <v>126</v>
      </c>
      <c r="C142" s="137">
        <v>24.1</v>
      </c>
      <c r="D142" s="137">
        <v>25.3</v>
      </c>
      <c r="E142" s="137">
        <v>28.5</v>
      </c>
      <c r="F142" s="137">
        <v>31.8</v>
      </c>
      <c r="G142" s="137">
        <v>37.5</v>
      </c>
      <c r="H142" s="137">
        <v>38</v>
      </c>
      <c r="I142" s="137">
        <v>40.700000000000003</v>
      </c>
      <c r="J142" s="137">
        <v>38.5</v>
      </c>
      <c r="K142" s="137">
        <v>38.6</v>
      </c>
      <c r="L142" s="137">
        <v>33.4</v>
      </c>
      <c r="M142" s="137">
        <v>29.9</v>
      </c>
      <c r="N142" s="137">
        <v>25.7</v>
      </c>
      <c r="O142" s="28"/>
    </row>
    <row r="143" spans="1:15" ht="20.100000000000001" customHeight="1">
      <c r="A143" s="385"/>
      <c r="B143" s="282" t="s">
        <v>125</v>
      </c>
      <c r="C143" s="137">
        <v>12.9</v>
      </c>
      <c r="D143" s="137">
        <v>13.9</v>
      </c>
      <c r="E143" s="137">
        <v>15.6</v>
      </c>
      <c r="F143" s="137">
        <v>20.399999999999999</v>
      </c>
      <c r="G143" s="137">
        <v>23.2</v>
      </c>
      <c r="H143" s="137">
        <v>25.4</v>
      </c>
      <c r="I143" s="137">
        <v>28.1</v>
      </c>
      <c r="J143" s="137">
        <v>28.6</v>
      </c>
      <c r="K143" s="137">
        <v>25.7</v>
      </c>
      <c r="L143" s="137">
        <v>21.5</v>
      </c>
      <c r="M143" s="137">
        <v>17.8</v>
      </c>
      <c r="N143" s="137">
        <v>15.1</v>
      </c>
      <c r="O143" s="28"/>
    </row>
    <row r="144" spans="1:15" ht="20.100000000000001" customHeight="1">
      <c r="A144" s="385">
        <v>1972</v>
      </c>
      <c r="B144" s="282" t="s">
        <v>126</v>
      </c>
      <c r="C144" s="137">
        <v>23.7</v>
      </c>
      <c r="D144" s="137">
        <v>23.1</v>
      </c>
      <c r="E144" s="137">
        <v>27.7</v>
      </c>
      <c r="F144" s="137">
        <v>30.7</v>
      </c>
      <c r="G144" s="137">
        <v>36.299999999999997</v>
      </c>
      <c r="H144" s="137">
        <v>39.200000000000003</v>
      </c>
      <c r="I144" s="137">
        <v>39.1</v>
      </c>
      <c r="J144" s="137">
        <v>41.7</v>
      </c>
      <c r="K144" s="137">
        <v>39.5</v>
      </c>
      <c r="L144" s="137">
        <v>35.4</v>
      </c>
      <c r="M144" s="137">
        <v>30.6</v>
      </c>
      <c r="N144" s="137">
        <v>24</v>
      </c>
      <c r="O144" s="28"/>
    </row>
    <row r="145" spans="1:15" ht="20.100000000000001" customHeight="1">
      <c r="A145" s="385"/>
      <c r="B145" s="282" t="s">
        <v>125</v>
      </c>
      <c r="C145" s="137">
        <v>14</v>
      </c>
      <c r="D145" s="137">
        <v>12.5</v>
      </c>
      <c r="E145" s="137">
        <v>16.399999999999999</v>
      </c>
      <c r="F145" s="137">
        <v>19.899999999999999</v>
      </c>
      <c r="G145" s="137">
        <v>23.3</v>
      </c>
      <c r="H145" s="137">
        <v>27.2</v>
      </c>
      <c r="I145" s="137">
        <v>28.8</v>
      </c>
      <c r="J145" s="137">
        <v>28.2</v>
      </c>
      <c r="K145" s="137">
        <v>26.9</v>
      </c>
      <c r="L145" s="137">
        <v>22.9</v>
      </c>
      <c r="M145" s="137">
        <v>19.399999999999999</v>
      </c>
      <c r="N145" s="137">
        <v>14.3</v>
      </c>
      <c r="O145" s="28"/>
    </row>
    <row r="146" spans="1:15" ht="20.100000000000001" customHeight="1">
      <c r="A146" s="385">
        <v>1973</v>
      </c>
      <c r="B146" s="282" t="s">
        <v>126</v>
      </c>
      <c r="C146" s="137">
        <v>21.8</v>
      </c>
      <c r="D146" s="137">
        <v>25.8</v>
      </c>
      <c r="E146" s="137">
        <v>30.7</v>
      </c>
      <c r="F146" s="137">
        <v>34.9</v>
      </c>
      <c r="G146" s="137">
        <v>38.1</v>
      </c>
      <c r="H146" s="137">
        <v>37.200000000000003</v>
      </c>
      <c r="I146" s="137">
        <v>38.799999999999997</v>
      </c>
      <c r="J146" s="137">
        <v>42.3</v>
      </c>
      <c r="K146" s="137">
        <v>39.700000000000003</v>
      </c>
      <c r="L146" s="137">
        <v>35.200000000000003</v>
      </c>
      <c r="M146" s="137">
        <v>29.1</v>
      </c>
      <c r="N146" s="137">
        <v>25.2</v>
      </c>
      <c r="O146" s="28"/>
    </row>
    <row r="147" spans="1:15" ht="20.100000000000001" customHeight="1">
      <c r="A147" s="385"/>
      <c r="B147" s="282" t="s">
        <v>125</v>
      </c>
      <c r="C147" s="137">
        <v>12.2</v>
      </c>
      <c r="D147" s="137">
        <v>15.1</v>
      </c>
      <c r="E147" s="137">
        <v>18.100000000000001</v>
      </c>
      <c r="F147" s="137">
        <v>21.2</v>
      </c>
      <c r="G147" s="137">
        <v>24.6</v>
      </c>
      <c r="H147" s="137">
        <v>26.1</v>
      </c>
      <c r="I147" s="137">
        <v>29.1</v>
      </c>
      <c r="J147" s="137">
        <v>30.1</v>
      </c>
      <c r="K147" s="137">
        <v>27.9</v>
      </c>
      <c r="L147" s="137">
        <v>22.9</v>
      </c>
      <c r="M147" s="137">
        <v>18.7</v>
      </c>
      <c r="N147" s="137">
        <v>14.9</v>
      </c>
      <c r="O147" s="28"/>
    </row>
    <row r="148" spans="1:15" ht="20.100000000000001" customHeight="1">
      <c r="A148" s="385">
        <v>1974</v>
      </c>
      <c r="B148" s="282" t="s">
        <v>126</v>
      </c>
      <c r="C148" s="137">
        <v>24.2</v>
      </c>
      <c r="D148" s="137">
        <v>25.1</v>
      </c>
      <c r="E148" s="137">
        <v>29.2</v>
      </c>
      <c r="F148" s="137">
        <v>33.700000000000003</v>
      </c>
      <c r="G148" s="137">
        <v>36.200000000000003</v>
      </c>
      <c r="H148" s="137">
        <v>39.799999999999997</v>
      </c>
      <c r="I148" s="137">
        <v>40.6</v>
      </c>
      <c r="J148" s="137">
        <v>40.4</v>
      </c>
      <c r="K148" s="137">
        <v>39.299999999999997</v>
      </c>
      <c r="L148" s="137">
        <v>34.5</v>
      </c>
      <c r="M148" s="137">
        <v>30</v>
      </c>
      <c r="N148" s="137">
        <v>26</v>
      </c>
      <c r="O148" s="28"/>
    </row>
    <row r="149" spans="1:15" ht="20.100000000000001" customHeight="1">
      <c r="A149" s="385"/>
      <c r="B149" s="282" t="s">
        <v>125</v>
      </c>
      <c r="C149" s="137">
        <v>14.1</v>
      </c>
      <c r="D149" s="137">
        <v>14.1</v>
      </c>
      <c r="E149" s="137">
        <v>18.899999999999999</v>
      </c>
      <c r="F149" s="137">
        <v>20.3</v>
      </c>
      <c r="G149" s="137">
        <v>24.3</v>
      </c>
      <c r="H149" s="137">
        <v>25.9</v>
      </c>
      <c r="I149" s="137">
        <v>27.5</v>
      </c>
      <c r="J149" s="137">
        <v>29.3</v>
      </c>
      <c r="K149" s="137">
        <v>27</v>
      </c>
      <c r="L149" s="137">
        <v>21.8</v>
      </c>
      <c r="M149" s="137">
        <v>18.3</v>
      </c>
      <c r="N149" s="137">
        <v>16.100000000000001</v>
      </c>
      <c r="O149" s="28"/>
    </row>
    <row r="150" spans="1:15" ht="20.100000000000001" customHeight="1">
      <c r="A150" s="385">
        <v>1975</v>
      </c>
      <c r="B150" s="282" t="s">
        <v>126</v>
      </c>
      <c r="C150" s="137">
        <v>23.9</v>
      </c>
      <c r="D150" s="137">
        <v>25</v>
      </c>
      <c r="E150" s="137">
        <v>28.7</v>
      </c>
      <c r="F150" s="137">
        <v>32.4</v>
      </c>
      <c r="G150" s="137">
        <v>38.799999999999997</v>
      </c>
      <c r="H150" s="137">
        <v>39.1</v>
      </c>
      <c r="I150" s="137">
        <v>40.1</v>
      </c>
      <c r="J150" s="137">
        <v>40.299999999999997</v>
      </c>
      <c r="K150" s="137">
        <v>40.200000000000003</v>
      </c>
      <c r="L150" s="137">
        <v>33.9</v>
      </c>
      <c r="M150" s="137">
        <v>29.9</v>
      </c>
      <c r="N150" s="137">
        <v>26.3</v>
      </c>
      <c r="O150" s="28"/>
    </row>
    <row r="151" spans="1:15" ht="20.100000000000001" customHeight="1">
      <c r="A151" s="385"/>
      <c r="B151" s="282" t="s">
        <v>125</v>
      </c>
      <c r="C151" s="137">
        <v>14.3</v>
      </c>
      <c r="D151" s="137">
        <v>15.4</v>
      </c>
      <c r="E151" s="137">
        <v>16.899999999999999</v>
      </c>
      <c r="F151" s="137">
        <v>20.8</v>
      </c>
      <c r="G151" s="137">
        <v>24.8</v>
      </c>
      <c r="H151" s="137">
        <v>27.4</v>
      </c>
      <c r="I151" s="137">
        <v>29.7</v>
      </c>
      <c r="J151" s="137">
        <v>30.4</v>
      </c>
      <c r="K151" s="137">
        <v>27.1</v>
      </c>
      <c r="L151" s="137">
        <v>22.6</v>
      </c>
      <c r="M151" s="137">
        <v>19.100000000000001</v>
      </c>
      <c r="N151" s="137">
        <v>15.9</v>
      </c>
      <c r="O151" s="28"/>
    </row>
    <row r="152" spans="1:15" ht="20.100000000000001" customHeight="1">
      <c r="A152" s="385">
        <v>1976</v>
      </c>
      <c r="B152" s="282" t="s">
        <v>126</v>
      </c>
      <c r="C152" s="137">
        <v>24.1</v>
      </c>
      <c r="D152" s="137">
        <v>23.8</v>
      </c>
      <c r="E152" s="137">
        <v>26.4</v>
      </c>
      <c r="F152" s="137">
        <v>30.5</v>
      </c>
      <c r="G152" s="137">
        <v>37.299999999999997</v>
      </c>
      <c r="H152" s="137">
        <v>39.5</v>
      </c>
      <c r="I152" s="137">
        <v>38</v>
      </c>
      <c r="J152" s="137">
        <v>40.9</v>
      </c>
      <c r="K152" s="137">
        <v>38.200000000000003</v>
      </c>
      <c r="L152" s="137">
        <v>35.5</v>
      </c>
      <c r="M152" s="137">
        <v>29.1</v>
      </c>
      <c r="N152" s="137">
        <v>26.3</v>
      </c>
      <c r="O152" s="28"/>
    </row>
    <row r="153" spans="1:15" ht="20.100000000000001" customHeight="1">
      <c r="A153" s="385"/>
      <c r="B153" s="282" t="s">
        <v>125</v>
      </c>
      <c r="C153" s="137">
        <v>13.6</v>
      </c>
      <c r="D153" s="137">
        <v>15.1</v>
      </c>
      <c r="E153" s="137">
        <v>17.899999999999999</v>
      </c>
      <c r="F153" s="137">
        <v>20.399999999999999</v>
      </c>
      <c r="G153" s="137">
        <v>24.6</v>
      </c>
      <c r="H153" s="137">
        <v>26.7</v>
      </c>
      <c r="I153" s="137">
        <v>28.9</v>
      </c>
      <c r="J153" s="137">
        <v>30</v>
      </c>
      <c r="K153" s="137">
        <v>27.4</v>
      </c>
      <c r="L153" s="137">
        <v>23.7</v>
      </c>
      <c r="M153" s="137">
        <v>18.5</v>
      </c>
      <c r="N153" s="137">
        <v>16.3</v>
      </c>
      <c r="O153" s="28"/>
    </row>
    <row r="154" spans="1:15" ht="20.100000000000001" customHeight="1">
      <c r="A154" s="385">
        <v>1977</v>
      </c>
      <c r="B154" s="282" t="s">
        <v>126</v>
      </c>
      <c r="C154" s="137">
        <v>22.8</v>
      </c>
      <c r="D154" s="137">
        <v>24.5</v>
      </c>
      <c r="E154" s="137">
        <v>30.2</v>
      </c>
      <c r="F154" s="137">
        <v>32</v>
      </c>
      <c r="G154" s="137">
        <v>38.200000000000003</v>
      </c>
      <c r="H154" s="137">
        <v>38.799999999999997</v>
      </c>
      <c r="I154" s="137">
        <v>39.299999999999997</v>
      </c>
      <c r="J154" s="137">
        <v>41</v>
      </c>
      <c r="K154" s="137">
        <v>39.299999999999997</v>
      </c>
      <c r="L154" s="137">
        <v>36.1</v>
      </c>
      <c r="M154" s="137">
        <v>30.3</v>
      </c>
      <c r="N154" s="137">
        <v>27.6</v>
      </c>
      <c r="O154" s="28"/>
    </row>
    <row r="155" spans="1:15" ht="20.100000000000001" customHeight="1">
      <c r="A155" s="385"/>
      <c r="B155" s="282" t="s">
        <v>125</v>
      </c>
      <c r="C155" s="137">
        <v>15</v>
      </c>
      <c r="D155" s="137">
        <v>15.2</v>
      </c>
      <c r="E155" s="137">
        <v>18.899999999999999</v>
      </c>
      <c r="F155" s="137">
        <v>21.5</v>
      </c>
      <c r="G155" s="137">
        <v>26.2</v>
      </c>
      <c r="H155" s="137">
        <v>28.2</v>
      </c>
      <c r="I155" s="137">
        <v>29.7</v>
      </c>
      <c r="J155" s="137">
        <v>29.4</v>
      </c>
      <c r="K155" s="137">
        <v>27.3</v>
      </c>
      <c r="L155" s="137">
        <v>24.9</v>
      </c>
      <c r="M155" s="137">
        <v>21</v>
      </c>
      <c r="N155" s="137">
        <v>17.600000000000001</v>
      </c>
      <c r="O155" s="28"/>
    </row>
    <row r="156" spans="1:15" ht="20.100000000000001" customHeight="1">
      <c r="A156" s="385">
        <v>1978</v>
      </c>
      <c r="B156" s="282" t="s">
        <v>126</v>
      </c>
      <c r="C156" s="137">
        <v>24.4</v>
      </c>
      <c r="D156" s="137">
        <v>25.3</v>
      </c>
      <c r="E156" s="137">
        <v>28.5</v>
      </c>
      <c r="F156" s="137">
        <v>33.4</v>
      </c>
      <c r="G156" s="137">
        <v>36.700000000000003</v>
      </c>
      <c r="H156" s="137">
        <v>38.5</v>
      </c>
      <c r="I156" s="137">
        <v>41.3</v>
      </c>
      <c r="J156" s="137">
        <v>39.200000000000003</v>
      </c>
      <c r="K156" s="137">
        <v>37.4</v>
      </c>
      <c r="L156" s="137">
        <v>35.700000000000003</v>
      </c>
      <c r="M156" s="137">
        <v>30.1</v>
      </c>
      <c r="N156" s="137">
        <v>26.4</v>
      </c>
      <c r="O156" s="28"/>
    </row>
    <row r="157" spans="1:15" ht="20.100000000000001" customHeight="1">
      <c r="A157" s="385"/>
      <c r="B157" s="282" t="s">
        <v>125</v>
      </c>
      <c r="C157" s="137">
        <v>15.2</v>
      </c>
      <c r="D157" s="137">
        <v>14.5</v>
      </c>
      <c r="E157" s="137">
        <v>17.600000000000001</v>
      </c>
      <c r="F157" s="137">
        <v>21.8</v>
      </c>
      <c r="G157" s="137">
        <v>23.6</v>
      </c>
      <c r="H157" s="137">
        <v>27.3</v>
      </c>
      <c r="I157" s="137">
        <v>30.8</v>
      </c>
      <c r="J157" s="137">
        <v>29.7</v>
      </c>
      <c r="K157" s="137">
        <v>26.6</v>
      </c>
      <c r="L157" s="137">
        <v>23</v>
      </c>
      <c r="M157" s="137">
        <v>20.3</v>
      </c>
      <c r="N157" s="137">
        <v>16.899999999999999</v>
      </c>
      <c r="O157" s="28"/>
    </row>
    <row r="158" spans="1:15" ht="20.100000000000001" customHeight="1">
      <c r="A158" s="385">
        <v>1979</v>
      </c>
      <c r="B158" s="282" t="s">
        <v>126</v>
      </c>
      <c r="C158" s="137">
        <v>24</v>
      </c>
      <c r="D158" s="137">
        <v>27.1</v>
      </c>
      <c r="E158" s="137">
        <v>27.7</v>
      </c>
      <c r="F158" s="137">
        <v>34.799999999999997</v>
      </c>
      <c r="G158" s="137">
        <v>38.299999999999997</v>
      </c>
      <c r="H158" s="137">
        <v>40</v>
      </c>
      <c r="I158" s="137">
        <v>40.9</v>
      </c>
      <c r="J158" s="137">
        <v>40.200000000000003</v>
      </c>
      <c r="K158" s="137">
        <v>39.700000000000003</v>
      </c>
      <c r="L158" s="137">
        <v>35.700000000000003</v>
      </c>
      <c r="M158" s="137">
        <v>30</v>
      </c>
      <c r="N158" s="137">
        <v>25.5</v>
      </c>
      <c r="O158" s="28"/>
    </row>
    <row r="159" spans="1:15" ht="20.100000000000001" customHeight="1">
      <c r="A159" s="385"/>
      <c r="B159" s="282" t="s">
        <v>125</v>
      </c>
      <c r="C159" s="137">
        <v>15.3</v>
      </c>
      <c r="D159" s="137">
        <v>14.6</v>
      </c>
      <c r="E159" s="137">
        <v>17.8</v>
      </c>
      <c r="F159" s="137">
        <v>20.7</v>
      </c>
      <c r="G159" s="137">
        <v>24.7</v>
      </c>
      <c r="H159" s="137">
        <v>28.4</v>
      </c>
      <c r="I159" s="137">
        <v>28.4</v>
      </c>
      <c r="J159" s="137">
        <v>29.1</v>
      </c>
      <c r="K159" s="137">
        <v>26.8</v>
      </c>
      <c r="L159" s="137">
        <v>24.7</v>
      </c>
      <c r="M159" s="137">
        <v>17.600000000000001</v>
      </c>
      <c r="N159" s="137">
        <v>16.899999999999999</v>
      </c>
      <c r="O159" s="28"/>
    </row>
    <row r="160" spans="1:15" ht="20.100000000000001" customHeight="1">
      <c r="A160" s="385">
        <v>1980</v>
      </c>
      <c r="B160" s="282" t="s">
        <v>126</v>
      </c>
      <c r="C160" s="137">
        <v>23.4</v>
      </c>
      <c r="D160" s="137">
        <v>26</v>
      </c>
      <c r="E160" s="137">
        <v>30.9</v>
      </c>
      <c r="F160" s="137">
        <v>36.700000000000003</v>
      </c>
      <c r="G160" s="137">
        <v>38.1</v>
      </c>
      <c r="H160" s="137">
        <v>38.9</v>
      </c>
      <c r="I160" s="137">
        <v>42.1</v>
      </c>
      <c r="J160" s="137">
        <v>40</v>
      </c>
      <c r="K160" s="137">
        <v>39</v>
      </c>
      <c r="L160" s="137">
        <v>34.9</v>
      </c>
      <c r="M160" s="137">
        <v>30.8</v>
      </c>
      <c r="N160" s="137">
        <v>25.1</v>
      </c>
      <c r="O160" s="28"/>
    </row>
    <row r="161" spans="1:15" ht="20.100000000000001" customHeight="1">
      <c r="A161" s="385"/>
      <c r="B161" s="282" t="s">
        <v>125</v>
      </c>
      <c r="C161" s="137">
        <v>14.3</v>
      </c>
      <c r="D161" s="137">
        <v>16.399999999999999</v>
      </c>
      <c r="E161" s="137">
        <v>17.7</v>
      </c>
      <c r="F161" s="137">
        <v>22.3</v>
      </c>
      <c r="G161" s="137">
        <v>24.7</v>
      </c>
      <c r="H161" s="137">
        <v>27</v>
      </c>
      <c r="I161" s="137">
        <v>29.7</v>
      </c>
      <c r="J161" s="137">
        <v>29.3</v>
      </c>
      <c r="K161" s="137">
        <v>27</v>
      </c>
      <c r="L161" s="137">
        <v>24.1</v>
      </c>
      <c r="M161" s="137">
        <v>20</v>
      </c>
      <c r="N161" s="137">
        <v>15.6</v>
      </c>
      <c r="O161" s="28"/>
    </row>
    <row r="162" spans="1:15" ht="20.100000000000001" customHeight="1">
      <c r="A162" s="385">
        <v>1981</v>
      </c>
      <c r="B162" s="282" t="s">
        <v>126</v>
      </c>
      <c r="C162" s="137">
        <v>25.7</v>
      </c>
      <c r="D162" s="137">
        <v>25.6</v>
      </c>
      <c r="E162" s="137">
        <v>29.4</v>
      </c>
      <c r="F162" s="137">
        <v>35.4</v>
      </c>
      <c r="G162" s="137">
        <v>36.299999999999997</v>
      </c>
      <c r="H162" s="137">
        <v>38.700000000000003</v>
      </c>
      <c r="I162" s="137">
        <v>40.4</v>
      </c>
      <c r="J162" s="137">
        <v>41.6</v>
      </c>
      <c r="K162" s="137">
        <v>39.200000000000003</v>
      </c>
      <c r="L162" s="137">
        <v>34.799999999999997</v>
      </c>
      <c r="M162" s="137">
        <v>29.8</v>
      </c>
      <c r="N162" s="137">
        <v>26.1</v>
      </c>
      <c r="O162" s="28"/>
    </row>
    <row r="163" spans="1:15" ht="20.100000000000001" customHeight="1">
      <c r="A163" s="385"/>
      <c r="B163" s="282" t="s">
        <v>125</v>
      </c>
      <c r="C163" s="137">
        <v>14.4</v>
      </c>
      <c r="D163" s="137">
        <v>14.4</v>
      </c>
      <c r="E163" s="137">
        <v>17.600000000000001</v>
      </c>
      <c r="F163" s="137">
        <v>21.3</v>
      </c>
      <c r="G163" s="137">
        <v>24.8</v>
      </c>
      <c r="H163" s="137">
        <v>26.5</v>
      </c>
      <c r="I163" s="137">
        <v>29.7</v>
      </c>
      <c r="J163" s="137">
        <v>29.3</v>
      </c>
      <c r="K163" s="137">
        <v>27</v>
      </c>
      <c r="L163" s="137">
        <v>23.2</v>
      </c>
      <c r="M163" s="137">
        <v>18.2</v>
      </c>
      <c r="N163" s="137">
        <v>16</v>
      </c>
      <c r="O163" s="28"/>
    </row>
    <row r="164" spans="1:15">
      <c r="A164" s="281" t="s">
        <v>81</v>
      </c>
      <c r="B164" s="128"/>
      <c r="C164" s="138"/>
      <c r="D164" s="138"/>
      <c r="E164" s="138"/>
      <c r="F164" s="138"/>
      <c r="G164" s="138"/>
      <c r="H164" s="138"/>
      <c r="I164" s="138"/>
      <c r="J164" s="138"/>
      <c r="K164" s="138"/>
      <c r="L164" s="138"/>
      <c r="M164" s="138"/>
    </row>
    <row r="165" spans="1:15" ht="15.75">
      <c r="A165" s="47"/>
      <c r="B165" s="47"/>
      <c r="C165" s="129"/>
      <c r="D165" s="129"/>
      <c r="E165" s="129"/>
      <c r="F165" s="129"/>
      <c r="G165" s="129"/>
      <c r="H165" s="129"/>
      <c r="I165" s="129"/>
      <c r="J165" s="129"/>
      <c r="K165" s="129"/>
      <c r="L165" s="120"/>
      <c r="O165" s="28"/>
    </row>
    <row r="166" spans="1:15" ht="15.75">
      <c r="A166" s="120"/>
      <c r="B166" s="120"/>
      <c r="C166" s="271"/>
      <c r="D166" s="271"/>
      <c r="E166" s="271"/>
      <c r="F166" s="271"/>
      <c r="G166" s="121"/>
      <c r="H166" s="121"/>
      <c r="I166" s="121"/>
      <c r="J166" s="121"/>
      <c r="K166" s="125"/>
      <c r="L166" s="286" t="s">
        <v>103</v>
      </c>
      <c r="M166" s="125"/>
      <c r="N166" s="286" t="s">
        <v>102</v>
      </c>
      <c r="O166" s="28"/>
    </row>
    <row r="167" spans="1:15" ht="18.75">
      <c r="A167" s="287" t="s">
        <v>79</v>
      </c>
      <c r="B167" s="123"/>
      <c r="C167" s="123"/>
      <c r="D167" s="123"/>
      <c r="E167" s="123"/>
      <c r="F167" s="123"/>
      <c r="G167" s="123"/>
      <c r="H167" s="123"/>
      <c r="I167" s="123"/>
      <c r="J167" s="123"/>
      <c r="K167" s="125"/>
      <c r="L167" s="286" t="s">
        <v>101</v>
      </c>
      <c r="M167" s="125"/>
      <c r="N167" s="286" t="s">
        <v>100</v>
      </c>
      <c r="O167" s="28"/>
    </row>
    <row r="168" spans="1:15" ht="18.75">
      <c r="A168" s="47"/>
      <c r="B168" s="47"/>
      <c r="C168" s="124"/>
      <c r="D168" s="124"/>
      <c r="E168" s="124"/>
      <c r="F168" s="124"/>
      <c r="G168" s="124"/>
      <c r="H168" s="124"/>
      <c r="I168" s="124"/>
      <c r="J168" s="124"/>
      <c r="K168" s="125"/>
      <c r="L168" s="286" t="s">
        <v>99</v>
      </c>
      <c r="M168" s="125"/>
      <c r="N168" s="286" t="s">
        <v>98</v>
      </c>
      <c r="O168" s="28"/>
    </row>
    <row r="169" spans="1:15" ht="27" customHeight="1" thickBot="1">
      <c r="A169" s="390" t="s">
        <v>128</v>
      </c>
      <c r="B169" s="390"/>
      <c r="C169" s="390"/>
      <c r="D169" s="390"/>
      <c r="E169" s="390"/>
      <c r="F169" s="390"/>
      <c r="G169" s="390"/>
      <c r="H169" s="390"/>
      <c r="I169" s="390"/>
      <c r="J169" s="390"/>
      <c r="K169" s="390"/>
      <c r="L169" s="390"/>
      <c r="M169" s="390"/>
      <c r="N169" s="390"/>
      <c r="O169" s="136"/>
    </row>
    <row r="170" spans="1:15" ht="15.75" thickTop="1">
      <c r="A170" s="272" t="s">
        <v>69</v>
      </c>
      <c r="B170" s="288" t="s">
        <v>127</v>
      </c>
      <c r="C170" s="284" t="s">
        <v>95</v>
      </c>
      <c r="D170" s="284" t="s">
        <v>94</v>
      </c>
      <c r="E170" s="284" t="s">
        <v>93</v>
      </c>
      <c r="F170" s="284" t="s">
        <v>92</v>
      </c>
      <c r="G170" s="284" t="s">
        <v>91</v>
      </c>
      <c r="H170" s="284" t="s">
        <v>90</v>
      </c>
      <c r="I170" s="284" t="s">
        <v>89</v>
      </c>
      <c r="J170" s="285" t="s">
        <v>88</v>
      </c>
      <c r="K170" s="284" t="s">
        <v>87</v>
      </c>
      <c r="L170" s="284" t="s">
        <v>86</v>
      </c>
      <c r="M170" s="284" t="s">
        <v>85</v>
      </c>
      <c r="N170" s="283" t="s">
        <v>84</v>
      </c>
      <c r="O170" s="28"/>
    </row>
    <row r="171" spans="1:15" ht="20.100000000000001" customHeight="1">
      <c r="A171" s="391">
        <v>1982</v>
      </c>
      <c r="B171" s="282" t="s">
        <v>126</v>
      </c>
      <c r="C171" s="36">
        <v>23.5</v>
      </c>
      <c r="D171" s="139">
        <v>22.1</v>
      </c>
      <c r="E171" s="139">
        <v>26.2</v>
      </c>
      <c r="F171" s="139">
        <v>32</v>
      </c>
      <c r="G171" s="139">
        <v>38.5</v>
      </c>
      <c r="H171" s="139">
        <v>40.200000000000003</v>
      </c>
      <c r="I171" s="139">
        <v>40.9</v>
      </c>
      <c r="J171" s="139">
        <v>38.799999999999997</v>
      </c>
      <c r="K171" s="139">
        <v>40</v>
      </c>
      <c r="L171" s="139">
        <v>36.1</v>
      </c>
      <c r="M171" s="139">
        <v>28.6</v>
      </c>
      <c r="N171" s="140">
        <v>23.2</v>
      </c>
      <c r="O171" s="28"/>
    </row>
    <row r="172" spans="1:15" ht="20.100000000000001" customHeight="1">
      <c r="A172" s="392"/>
      <c r="B172" s="282" t="s">
        <v>125</v>
      </c>
      <c r="C172" s="139">
        <v>11</v>
      </c>
      <c r="D172" s="139">
        <v>12.8</v>
      </c>
      <c r="E172" s="139">
        <v>15.8</v>
      </c>
      <c r="F172" s="139">
        <v>18.3</v>
      </c>
      <c r="G172" s="139">
        <v>22.9</v>
      </c>
      <c r="H172" s="139">
        <v>24.3</v>
      </c>
      <c r="I172" s="139">
        <v>27</v>
      </c>
      <c r="J172" s="139">
        <v>27.8</v>
      </c>
      <c r="K172" s="139">
        <v>25.5</v>
      </c>
      <c r="L172" s="139">
        <v>22.2</v>
      </c>
      <c r="M172" s="139">
        <v>17.100000000000001</v>
      </c>
      <c r="N172" s="140">
        <v>13.3</v>
      </c>
      <c r="O172" s="28"/>
    </row>
    <row r="173" spans="1:15" ht="20.100000000000001" customHeight="1">
      <c r="A173" s="391">
        <v>1983</v>
      </c>
      <c r="B173" s="282" t="s">
        <v>126</v>
      </c>
      <c r="C173" s="141">
        <v>22.4</v>
      </c>
      <c r="D173" s="137">
        <v>22.9</v>
      </c>
      <c r="E173" s="137">
        <v>25.3</v>
      </c>
      <c r="F173" s="137">
        <v>31</v>
      </c>
      <c r="G173" s="137">
        <v>39.200000000000003</v>
      </c>
      <c r="H173" s="137">
        <v>39.9</v>
      </c>
      <c r="I173" s="137">
        <v>41.5</v>
      </c>
      <c r="J173" s="137">
        <v>41.3</v>
      </c>
      <c r="K173" s="137">
        <v>38.6</v>
      </c>
      <c r="L173" s="137">
        <v>34.4</v>
      </c>
      <c r="M173" s="137">
        <v>30.2</v>
      </c>
      <c r="N173" s="142">
        <v>25.5</v>
      </c>
      <c r="O173" s="28"/>
    </row>
    <row r="174" spans="1:15" ht="20.100000000000001" customHeight="1">
      <c r="A174" s="392"/>
      <c r="B174" s="282" t="s">
        <v>125</v>
      </c>
      <c r="C174" s="137">
        <v>12</v>
      </c>
      <c r="D174" s="137">
        <v>12.7</v>
      </c>
      <c r="E174" s="137">
        <v>14.6</v>
      </c>
      <c r="F174" s="137">
        <v>17.899999999999999</v>
      </c>
      <c r="G174" s="137">
        <v>24</v>
      </c>
      <c r="H174" s="137">
        <v>25.6</v>
      </c>
      <c r="I174" s="137">
        <v>26.8</v>
      </c>
      <c r="J174" s="137">
        <v>30.2</v>
      </c>
      <c r="K174" s="137">
        <v>26</v>
      </c>
      <c r="L174" s="137">
        <v>21.2</v>
      </c>
      <c r="M174" s="137">
        <v>16.5</v>
      </c>
      <c r="N174" s="142">
        <v>14.1</v>
      </c>
      <c r="O174" s="28"/>
    </row>
    <row r="175" spans="1:15" ht="20.100000000000001" customHeight="1">
      <c r="A175" s="391">
        <v>1984</v>
      </c>
      <c r="B175" s="282" t="s">
        <v>126</v>
      </c>
      <c r="C175" s="137">
        <v>23.6</v>
      </c>
      <c r="D175" s="137">
        <v>26.1</v>
      </c>
      <c r="E175" s="137">
        <v>32.1</v>
      </c>
      <c r="F175" s="137">
        <v>36.1</v>
      </c>
      <c r="G175" s="137">
        <v>37.6</v>
      </c>
      <c r="H175" s="137">
        <v>37.1</v>
      </c>
      <c r="I175" s="137">
        <v>43</v>
      </c>
      <c r="J175" s="137">
        <v>38</v>
      </c>
      <c r="K175" s="137">
        <v>40</v>
      </c>
      <c r="L175" s="137">
        <v>34.6</v>
      </c>
      <c r="M175" s="137">
        <v>31.3</v>
      </c>
      <c r="N175" s="142">
        <v>25.8</v>
      </c>
      <c r="O175" s="28"/>
    </row>
    <row r="176" spans="1:15" ht="20.100000000000001" customHeight="1">
      <c r="A176" s="392"/>
      <c r="B176" s="282" t="s">
        <v>125</v>
      </c>
      <c r="C176" s="137">
        <v>10.9</v>
      </c>
      <c r="D176" s="137">
        <v>12</v>
      </c>
      <c r="E176" s="137">
        <v>16.600000000000001</v>
      </c>
      <c r="F176" s="137">
        <v>20.3</v>
      </c>
      <c r="G176" s="137">
        <v>22.3</v>
      </c>
      <c r="H176" s="137">
        <v>23.6</v>
      </c>
      <c r="I176" s="137">
        <v>27</v>
      </c>
      <c r="J176" s="137">
        <v>26.9</v>
      </c>
      <c r="K176" s="137">
        <v>24.4</v>
      </c>
      <c r="L176" s="137">
        <v>20.2</v>
      </c>
      <c r="M176" s="137">
        <v>16.8</v>
      </c>
      <c r="N176" s="142">
        <v>14.4</v>
      </c>
      <c r="O176" s="28"/>
    </row>
    <row r="177" spans="1:15" ht="20.100000000000001" customHeight="1">
      <c r="A177" s="391">
        <v>1985</v>
      </c>
      <c r="B177" s="282" t="s">
        <v>126</v>
      </c>
      <c r="C177" s="137">
        <v>25.5</v>
      </c>
      <c r="D177" s="137">
        <v>24.3</v>
      </c>
      <c r="E177" s="137">
        <v>29.6</v>
      </c>
      <c r="F177" s="137">
        <v>32.6</v>
      </c>
      <c r="G177" s="137">
        <v>38.4</v>
      </c>
      <c r="H177" s="137">
        <v>40</v>
      </c>
      <c r="I177" s="137">
        <v>42</v>
      </c>
      <c r="J177" s="137">
        <v>44.8</v>
      </c>
      <c r="K177" s="137">
        <v>41.1</v>
      </c>
      <c r="L177" s="137">
        <v>36</v>
      </c>
      <c r="M177" s="137">
        <v>30.9</v>
      </c>
      <c r="N177" s="142">
        <v>26.5</v>
      </c>
      <c r="O177" s="28"/>
    </row>
    <row r="178" spans="1:15" ht="20.100000000000001" customHeight="1">
      <c r="A178" s="392"/>
      <c r="B178" s="282" t="s">
        <v>125</v>
      </c>
      <c r="C178" s="137">
        <v>13.5</v>
      </c>
      <c r="D178" s="137">
        <v>12.7</v>
      </c>
      <c r="E178" s="137">
        <v>15.8</v>
      </c>
      <c r="F178" s="137">
        <v>17.8</v>
      </c>
      <c r="G178" s="137">
        <v>22.6</v>
      </c>
      <c r="H178" s="137">
        <v>23.8</v>
      </c>
      <c r="I178" s="137">
        <v>27.8</v>
      </c>
      <c r="J178" s="137">
        <v>28.3</v>
      </c>
      <c r="K178" s="137">
        <v>24.3</v>
      </c>
      <c r="L178" s="137">
        <v>21.8</v>
      </c>
      <c r="M178" s="137">
        <v>17.8</v>
      </c>
      <c r="N178" s="142">
        <v>13.8</v>
      </c>
      <c r="O178" s="28"/>
    </row>
    <row r="179" spans="1:15" ht="20.100000000000001" customHeight="1">
      <c r="A179" s="391">
        <v>1986</v>
      </c>
      <c r="B179" s="282" t="s">
        <v>126</v>
      </c>
      <c r="C179" s="137">
        <v>23.7</v>
      </c>
      <c r="D179" s="137">
        <v>24.2</v>
      </c>
      <c r="E179" s="137">
        <v>28.3</v>
      </c>
      <c r="F179" s="137">
        <v>33.9</v>
      </c>
      <c r="G179" s="137">
        <v>41.2</v>
      </c>
      <c r="H179" s="137">
        <v>38.9</v>
      </c>
      <c r="I179" s="137">
        <v>43.6</v>
      </c>
      <c r="J179" s="137">
        <v>42.7</v>
      </c>
      <c r="K179" s="137">
        <v>41.1</v>
      </c>
      <c r="L179" s="137">
        <v>36.700000000000003</v>
      </c>
      <c r="M179" s="137">
        <v>31</v>
      </c>
      <c r="N179" s="142">
        <v>24.2</v>
      </c>
      <c r="O179" s="28"/>
    </row>
    <row r="180" spans="1:15" ht="20.100000000000001" customHeight="1">
      <c r="A180" s="392"/>
      <c r="B180" s="282" t="s">
        <v>125</v>
      </c>
      <c r="C180" s="137">
        <v>10.9</v>
      </c>
      <c r="D180" s="137">
        <v>13.4</v>
      </c>
      <c r="E180" s="137">
        <v>15.7</v>
      </c>
      <c r="F180" s="137">
        <v>20.2</v>
      </c>
      <c r="G180" s="137">
        <v>24</v>
      </c>
      <c r="H180" s="137">
        <v>26.2</v>
      </c>
      <c r="I180" s="137">
        <v>27.5</v>
      </c>
      <c r="J180" s="137">
        <v>28.9</v>
      </c>
      <c r="K180" s="137">
        <v>25.1</v>
      </c>
      <c r="L180" s="137">
        <v>21.8</v>
      </c>
      <c r="M180" s="137">
        <v>17.8</v>
      </c>
      <c r="N180" s="142">
        <v>13.3</v>
      </c>
      <c r="O180" s="28"/>
    </row>
    <row r="181" spans="1:15" ht="20.100000000000001" customHeight="1">
      <c r="A181" s="391">
        <v>1987</v>
      </c>
      <c r="B181" s="282" t="s">
        <v>126</v>
      </c>
      <c r="C181" s="137">
        <v>24.5</v>
      </c>
      <c r="D181" s="137">
        <v>27</v>
      </c>
      <c r="E181" s="137">
        <v>29.3</v>
      </c>
      <c r="F181" s="137">
        <v>33.5</v>
      </c>
      <c r="G181" s="137">
        <v>40</v>
      </c>
      <c r="H181" s="137">
        <v>40.200000000000003</v>
      </c>
      <c r="I181" s="137">
        <v>43.1</v>
      </c>
      <c r="J181" s="137">
        <v>42.1</v>
      </c>
      <c r="K181" s="137">
        <v>40.299999999999997</v>
      </c>
      <c r="L181" s="137">
        <v>36.1</v>
      </c>
      <c r="M181" s="137">
        <v>30.6</v>
      </c>
      <c r="N181" s="142">
        <v>25.7</v>
      </c>
      <c r="O181" s="28"/>
    </row>
    <row r="182" spans="1:15" ht="20.100000000000001" customHeight="1">
      <c r="A182" s="389"/>
      <c r="B182" s="282" t="s">
        <v>125</v>
      </c>
      <c r="C182" s="137">
        <v>11.3</v>
      </c>
      <c r="D182" s="137">
        <v>12.9</v>
      </c>
      <c r="E182" s="137">
        <v>16.5</v>
      </c>
      <c r="F182" s="137">
        <v>18.899999999999999</v>
      </c>
      <c r="G182" s="137">
        <v>23.6</v>
      </c>
      <c r="H182" s="137">
        <v>25.3</v>
      </c>
      <c r="I182" s="137">
        <v>27.3</v>
      </c>
      <c r="J182" s="137">
        <v>29.7</v>
      </c>
      <c r="K182" s="137">
        <v>26</v>
      </c>
      <c r="L182" s="137">
        <v>21.8</v>
      </c>
      <c r="M182" s="137">
        <v>17.399999999999999</v>
      </c>
      <c r="N182" s="142">
        <v>12.6</v>
      </c>
      <c r="O182" s="28"/>
    </row>
    <row r="183" spans="1:15" ht="20.100000000000001" customHeight="1">
      <c r="A183" s="388">
        <v>1988</v>
      </c>
      <c r="B183" s="282" t="s">
        <v>126</v>
      </c>
      <c r="C183" s="137">
        <v>23.3</v>
      </c>
      <c r="D183" s="137">
        <v>24.4</v>
      </c>
      <c r="E183" s="137">
        <v>29.1</v>
      </c>
      <c r="F183" s="137">
        <v>33.6</v>
      </c>
      <c r="G183" s="137">
        <v>37.5</v>
      </c>
      <c r="H183" s="137">
        <v>40.1</v>
      </c>
      <c r="I183" s="137">
        <v>41.1</v>
      </c>
      <c r="J183" s="137">
        <v>41.3</v>
      </c>
      <c r="K183" s="137">
        <v>40.200000000000003</v>
      </c>
      <c r="L183" s="137">
        <v>36.4</v>
      </c>
      <c r="M183" s="137">
        <v>30.8</v>
      </c>
      <c r="N183" s="142">
        <v>26.6</v>
      </c>
      <c r="O183" s="28"/>
    </row>
    <row r="184" spans="1:15" ht="20.100000000000001" customHeight="1">
      <c r="A184" s="389"/>
      <c r="B184" s="282" t="s">
        <v>125</v>
      </c>
      <c r="C184" s="137">
        <v>11.7</v>
      </c>
      <c r="D184" s="137">
        <v>14.8</v>
      </c>
      <c r="E184" s="137">
        <v>16.7</v>
      </c>
      <c r="F184" s="137">
        <v>20.100000000000001</v>
      </c>
      <c r="G184" s="137">
        <v>22.5</v>
      </c>
      <c r="H184" s="137">
        <v>25.3</v>
      </c>
      <c r="I184" s="137">
        <v>29.1</v>
      </c>
      <c r="J184" s="137">
        <v>28.8</v>
      </c>
      <c r="K184" s="137">
        <v>26.3</v>
      </c>
      <c r="L184" s="137">
        <v>22.2</v>
      </c>
      <c r="M184" s="137">
        <v>18.2</v>
      </c>
      <c r="N184" s="142">
        <v>14.4</v>
      </c>
      <c r="O184" s="28"/>
    </row>
    <row r="185" spans="1:15" ht="20.100000000000001" customHeight="1">
      <c r="A185" s="388">
        <v>1989</v>
      </c>
      <c r="B185" s="282" t="s">
        <v>126</v>
      </c>
      <c r="C185" s="137">
        <v>22</v>
      </c>
      <c r="D185" s="137">
        <v>23.9</v>
      </c>
      <c r="E185" s="137">
        <v>28.7</v>
      </c>
      <c r="F185" s="137">
        <v>31</v>
      </c>
      <c r="G185" s="137">
        <v>38.1</v>
      </c>
      <c r="H185" s="137">
        <v>39.299999999999997</v>
      </c>
      <c r="I185" s="137">
        <v>43.4</v>
      </c>
      <c r="J185" s="137">
        <v>42.7</v>
      </c>
      <c r="K185" s="137">
        <v>39.799999999999997</v>
      </c>
      <c r="L185" s="137">
        <v>36</v>
      </c>
      <c r="M185" s="137">
        <v>31.6</v>
      </c>
      <c r="N185" s="142">
        <v>25.5</v>
      </c>
      <c r="O185" s="28"/>
    </row>
    <row r="186" spans="1:15" ht="20.100000000000001" customHeight="1">
      <c r="A186" s="389"/>
      <c r="B186" s="282" t="s">
        <v>125</v>
      </c>
      <c r="C186" s="137">
        <v>11</v>
      </c>
      <c r="D186" s="137">
        <v>12.6</v>
      </c>
      <c r="E186" s="137">
        <v>15.2</v>
      </c>
      <c r="F186" s="137">
        <v>18.7</v>
      </c>
      <c r="G186" s="137">
        <v>21.8</v>
      </c>
      <c r="H186" s="137">
        <v>25.2</v>
      </c>
      <c r="I186" s="137">
        <v>29.1</v>
      </c>
      <c r="J186" s="137">
        <v>28.3</v>
      </c>
      <c r="K186" s="137">
        <v>25.8</v>
      </c>
      <c r="L186" s="137">
        <v>21.9</v>
      </c>
      <c r="M186" s="137">
        <v>18.399999999999999</v>
      </c>
      <c r="N186" s="142">
        <v>14.5</v>
      </c>
      <c r="O186" s="28"/>
    </row>
    <row r="187" spans="1:15" ht="20.100000000000001" customHeight="1">
      <c r="A187" s="388">
        <v>1990</v>
      </c>
      <c r="B187" s="282" t="s">
        <v>126</v>
      </c>
      <c r="C187" s="137">
        <v>23</v>
      </c>
      <c r="D187" s="137">
        <v>25</v>
      </c>
      <c r="E187" s="137">
        <v>28.9</v>
      </c>
      <c r="F187" s="137">
        <v>35.299999999999997</v>
      </c>
      <c r="G187" s="137">
        <v>39.299999999999997</v>
      </c>
      <c r="H187" s="137">
        <v>41.2</v>
      </c>
      <c r="I187" s="137">
        <v>43</v>
      </c>
      <c r="J187" s="137">
        <v>41.7</v>
      </c>
      <c r="K187" s="137">
        <v>39.799999999999997</v>
      </c>
      <c r="L187" s="137">
        <v>36.700000000000003</v>
      </c>
      <c r="M187" s="137">
        <v>31.2</v>
      </c>
      <c r="N187" s="142">
        <v>27.1</v>
      </c>
      <c r="O187" s="28"/>
    </row>
    <row r="188" spans="1:15" ht="20.100000000000001" customHeight="1">
      <c r="A188" s="389"/>
      <c r="B188" s="282" t="s">
        <v>125</v>
      </c>
      <c r="C188" s="137">
        <v>12.9</v>
      </c>
      <c r="D188" s="137">
        <v>15.4</v>
      </c>
      <c r="E188" s="137">
        <v>15.6</v>
      </c>
      <c r="F188" s="137">
        <v>19.2</v>
      </c>
      <c r="G188" s="137">
        <v>22.8</v>
      </c>
      <c r="H188" s="137">
        <v>25.2</v>
      </c>
      <c r="I188" s="137">
        <v>27.6</v>
      </c>
      <c r="J188" s="137">
        <v>28.6</v>
      </c>
      <c r="K188" s="137">
        <v>27</v>
      </c>
      <c r="L188" s="137">
        <v>22.7</v>
      </c>
      <c r="M188" s="137">
        <v>18.100000000000001</v>
      </c>
      <c r="N188" s="142">
        <v>14.4</v>
      </c>
      <c r="O188" s="28"/>
    </row>
    <row r="189" spans="1:15" ht="20.100000000000001" customHeight="1">
      <c r="A189" s="388">
        <v>1991</v>
      </c>
      <c r="B189" s="282" t="s">
        <v>126</v>
      </c>
      <c r="C189" s="137">
        <v>26</v>
      </c>
      <c r="D189" s="137">
        <v>26.4</v>
      </c>
      <c r="E189" s="137">
        <v>28.4</v>
      </c>
      <c r="F189" s="137">
        <v>34.5</v>
      </c>
      <c r="G189" s="137">
        <v>35.1</v>
      </c>
      <c r="H189" s="137">
        <v>40.4</v>
      </c>
      <c r="I189" s="137">
        <v>39</v>
      </c>
      <c r="J189" s="137">
        <v>41.6</v>
      </c>
      <c r="K189" s="137">
        <v>40.1</v>
      </c>
      <c r="L189" s="137">
        <v>35.1</v>
      </c>
      <c r="M189" s="137">
        <v>30.2</v>
      </c>
      <c r="N189" s="142">
        <v>27.2</v>
      </c>
      <c r="O189" s="28"/>
    </row>
    <row r="190" spans="1:15" ht="20.100000000000001" customHeight="1">
      <c r="A190" s="389"/>
      <c r="B190" s="282" t="s">
        <v>125</v>
      </c>
      <c r="C190" s="137">
        <v>13.1</v>
      </c>
      <c r="D190" s="137">
        <v>13.1</v>
      </c>
      <c r="E190" s="137">
        <v>15.7</v>
      </c>
      <c r="F190" s="137">
        <v>20</v>
      </c>
      <c r="G190" s="137">
        <v>20.8</v>
      </c>
      <c r="H190" s="137">
        <v>24.2</v>
      </c>
      <c r="I190" s="137">
        <v>26.7</v>
      </c>
      <c r="J190" s="137">
        <v>29.1</v>
      </c>
      <c r="K190" s="137">
        <v>25.5</v>
      </c>
      <c r="L190" s="137">
        <v>21.7</v>
      </c>
      <c r="M190" s="137">
        <v>17</v>
      </c>
      <c r="N190" s="142">
        <v>15.5</v>
      </c>
      <c r="O190" s="28"/>
    </row>
    <row r="191" spans="1:15" ht="20.100000000000001" customHeight="1">
      <c r="A191" s="388">
        <v>1992</v>
      </c>
      <c r="B191" s="282" t="s">
        <v>126</v>
      </c>
      <c r="C191" s="137">
        <v>21.9</v>
      </c>
      <c r="D191" s="137">
        <v>23.4</v>
      </c>
      <c r="E191" s="137">
        <v>25.8</v>
      </c>
      <c r="F191" s="137">
        <v>31.6</v>
      </c>
      <c r="G191" s="137">
        <v>40.1</v>
      </c>
      <c r="H191" s="137">
        <v>40.6</v>
      </c>
      <c r="I191" s="137">
        <v>40.1</v>
      </c>
      <c r="J191" s="137">
        <v>41.3</v>
      </c>
      <c r="K191" s="137">
        <v>40.6</v>
      </c>
      <c r="L191" s="137">
        <v>34.799999999999997</v>
      </c>
      <c r="M191" s="137">
        <v>30.7</v>
      </c>
      <c r="N191" s="142">
        <v>27</v>
      </c>
      <c r="O191" s="28"/>
    </row>
    <row r="192" spans="1:15" ht="20.100000000000001" customHeight="1">
      <c r="A192" s="389"/>
      <c r="B192" s="282" t="s">
        <v>125</v>
      </c>
      <c r="C192" s="137">
        <v>12.4</v>
      </c>
      <c r="D192" s="137">
        <v>13.5</v>
      </c>
      <c r="E192" s="137">
        <v>14</v>
      </c>
      <c r="F192" s="137">
        <v>17.8</v>
      </c>
      <c r="G192" s="137">
        <v>23.8</v>
      </c>
      <c r="H192" s="137">
        <v>24.6</v>
      </c>
      <c r="I192" s="137">
        <v>27</v>
      </c>
      <c r="J192" s="137">
        <v>28</v>
      </c>
      <c r="K192" s="137">
        <v>24.2</v>
      </c>
      <c r="L192" s="137">
        <v>22</v>
      </c>
      <c r="M192" s="137">
        <v>17.5</v>
      </c>
      <c r="N192" s="142">
        <v>15.6</v>
      </c>
      <c r="O192" s="28"/>
    </row>
    <row r="193" spans="1:15" ht="20.100000000000001" customHeight="1">
      <c r="A193" s="388">
        <v>1993</v>
      </c>
      <c r="B193" s="282" t="s">
        <v>126</v>
      </c>
      <c r="C193" s="137">
        <v>23.6</v>
      </c>
      <c r="D193" s="137">
        <v>25.2</v>
      </c>
      <c r="E193" s="137">
        <v>28.9</v>
      </c>
      <c r="F193" s="137">
        <v>33.6</v>
      </c>
      <c r="G193" s="137">
        <v>38</v>
      </c>
      <c r="H193" s="137">
        <v>40.6</v>
      </c>
      <c r="I193" s="137">
        <v>42.1</v>
      </c>
      <c r="J193" s="137">
        <v>42.7</v>
      </c>
      <c r="K193" s="137">
        <v>40.4</v>
      </c>
      <c r="L193" s="137">
        <v>36.6</v>
      </c>
      <c r="M193" s="137">
        <v>30.9</v>
      </c>
      <c r="N193" s="142">
        <v>26.6</v>
      </c>
      <c r="O193" s="28"/>
    </row>
    <row r="194" spans="1:15" ht="20.100000000000001" customHeight="1">
      <c r="A194" s="389"/>
      <c r="B194" s="282" t="s">
        <v>125</v>
      </c>
      <c r="C194" s="137">
        <v>13.2</v>
      </c>
      <c r="D194" s="137">
        <v>15.3</v>
      </c>
      <c r="E194" s="137">
        <v>16.600000000000001</v>
      </c>
      <c r="F194" s="137">
        <v>19.399999999999999</v>
      </c>
      <c r="G194" s="137">
        <v>22.6</v>
      </c>
      <c r="H194" s="137">
        <v>24.8</v>
      </c>
      <c r="I194" s="137">
        <v>27.8</v>
      </c>
      <c r="J194" s="137">
        <v>28</v>
      </c>
      <c r="K194" s="137">
        <v>26.4</v>
      </c>
      <c r="L194" s="137">
        <v>21.2</v>
      </c>
      <c r="M194" s="137">
        <v>18.399999999999999</v>
      </c>
      <c r="N194" s="142">
        <v>14.3</v>
      </c>
      <c r="O194" s="28"/>
    </row>
    <row r="195" spans="1:15" ht="20.100000000000001" customHeight="1">
      <c r="A195" s="388">
        <v>1994</v>
      </c>
      <c r="B195" s="282" t="s">
        <v>126</v>
      </c>
      <c r="C195" s="137">
        <v>25.5</v>
      </c>
      <c r="D195" s="137">
        <v>24.7</v>
      </c>
      <c r="E195" s="137">
        <v>29.5</v>
      </c>
      <c r="F195" s="137">
        <v>34.700000000000003</v>
      </c>
      <c r="G195" s="137">
        <v>38.799999999999997</v>
      </c>
      <c r="H195" s="137">
        <v>40.5</v>
      </c>
      <c r="I195" s="137">
        <v>38.799999999999997</v>
      </c>
      <c r="J195" s="137">
        <v>41.8</v>
      </c>
      <c r="K195" s="137">
        <v>40</v>
      </c>
      <c r="L195" s="137">
        <v>36</v>
      </c>
      <c r="M195" s="137">
        <v>32.299999999999997</v>
      </c>
      <c r="N195" s="142">
        <v>25.6</v>
      </c>
      <c r="O195" s="28"/>
    </row>
    <row r="196" spans="1:15" ht="20.100000000000001" customHeight="1">
      <c r="A196" s="389"/>
      <c r="B196" s="282" t="s">
        <v>125</v>
      </c>
      <c r="C196" s="137">
        <v>12.5</v>
      </c>
      <c r="D196" s="137">
        <v>12.2</v>
      </c>
      <c r="E196" s="137">
        <v>16.600000000000001</v>
      </c>
      <c r="F196" s="137">
        <v>19.2</v>
      </c>
      <c r="G196" s="137">
        <v>23.1</v>
      </c>
      <c r="H196" s="137">
        <v>25.4</v>
      </c>
      <c r="I196" s="137">
        <v>27.8</v>
      </c>
      <c r="J196" s="137">
        <v>29.5</v>
      </c>
      <c r="K196" s="137">
        <v>25.8</v>
      </c>
      <c r="L196" s="137">
        <v>22</v>
      </c>
      <c r="M196" s="137">
        <v>19.5</v>
      </c>
      <c r="N196" s="142">
        <v>14.1</v>
      </c>
      <c r="O196" s="28"/>
    </row>
    <row r="197" spans="1:15" ht="20.100000000000001" customHeight="1">
      <c r="A197" s="388">
        <v>1995</v>
      </c>
      <c r="B197" s="282" t="s">
        <v>126</v>
      </c>
      <c r="C197" s="137">
        <v>24.8</v>
      </c>
      <c r="D197" s="137">
        <v>25.9</v>
      </c>
      <c r="E197" s="137">
        <v>27</v>
      </c>
      <c r="F197" s="137">
        <v>33.200000000000003</v>
      </c>
      <c r="G197" s="137">
        <v>38.5</v>
      </c>
      <c r="H197" s="137">
        <v>40.200000000000003</v>
      </c>
      <c r="I197" s="137">
        <v>38.799999999999997</v>
      </c>
      <c r="J197" s="137">
        <v>43.6</v>
      </c>
      <c r="K197" s="137">
        <v>39.5</v>
      </c>
      <c r="L197" s="137">
        <v>36.4</v>
      </c>
      <c r="M197" s="137">
        <v>30.6</v>
      </c>
      <c r="N197" s="142">
        <v>24.9</v>
      </c>
      <c r="O197" s="28"/>
    </row>
    <row r="198" spans="1:15" ht="20.100000000000001" customHeight="1">
      <c r="A198" s="389"/>
      <c r="B198" s="282" t="s">
        <v>125</v>
      </c>
      <c r="C198" s="137">
        <v>13</v>
      </c>
      <c r="D198" s="137">
        <v>14.6</v>
      </c>
      <c r="E198" s="137">
        <v>16.2</v>
      </c>
      <c r="F198" s="137">
        <v>18.899999999999999</v>
      </c>
      <c r="G198" s="137">
        <v>22.3</v>
      </c>
      <c r="H198" s="137">
        <v>24.2</v>
      </c>
      <c r="I198" s="137">
        <v>27.1</v>
      </c>
      <c r="J198" s="137">
        <v>29.3</v>
      </c>
      <c r="K198" s="137">
        <v>25.5</v>
      </c>
      <c r="L198" s="137">
        <v>22.4</v>
      </c>
      <c r="M198" s="137">
        <v>17.7</v>
      </c>
      <c r="N198" s="142">
        <v>16.899999999999999</v>
      </c>
      <c r="O198" s="28"/>
    </row>
    <row r="199" spans="1:15" ht="20.100000000000001" customHeight="1">
      <c r="A199" s="388">
        <v>1996</v>
      </c>
      <c r="B199" s="282" t="s">
        <v>126</v>
      </c>
      <c r="C199" s="137">
        <v>24.1</v>
      </c>
      <c r="D199" s="137">
        <v>26.3</v>
      </c>
      <c r="E199" s="137">
        <v>29</v>
      </c>
      <c r="F199" s="137">
        <v>34.1</v>
      </c>
      <c r="G199" s="137">
        <v>40.799999999999997</v>
      </c>
      <c r="H199" s="137">
        <v>41.9</v>
      </c>
      <c r="I199" s="137">
        <v>45</v>
      </c>
      <c r="J199" s="137">
        <v>43.9</v>
      </c>
      <c r="K199" s="137">
        <v>39.4</v>
      </c>
      <c r="L199" s="137">
        <v>35.4</v>
      </c>
      <c r="M199" s="137">
        <v>29.7</v>
      </c>
      <c r="N199" s="142">
        <v>25.9</v>
      </c>
      <c r="O199" s="28"/>
    </row>
    <row r="200" spans="1:15" ht="20.100000000000001" customHeight="1">
      <c r="A200" s="389"/>
      <c r="B200" s="282" t="s">
        <v>125</v>
      </c>
      <c r="C200" s="137">
        <v>14.3</v>
      </c>
      <c r="D200" s="137">
        <v>15.6</v>
      </c>
      <c r="E200" s="137">
        <v>18.600000000000001</v>
      </c>
      <c r="F200" s="137">
        <v>19.399999999999999</v>
      </c>
      <c r="G200" s="137">
        <v>23.1</v>
      </c>
      <c r="H200" s="137">
        <v>27.5</v>
      </c>
      <c r="I200" s="137">
        <v>29.2</v>
      </c>
      <c r="J200" s="137">
        <v>29.1</v>
      </c>
      <c r="K200" s="137">
        <v>26.8</v>
      </c>
      <c r="L200" s="137">
        <v>20.8</v>
      </c>
      <c r="M200" s="137">
        <v>17.399999999999999</v>
      </c>
      <c r="N200" s="142">
        <v>12.5</v>
      </c>
      <c r="O200" s="28"/>
    </row>
    <row r="201" spans="1:15" ht="20.100000000000001" customHeight="1">
      <c r="A201" s="388">
        <v>1997</v>
      </c>
      <c r="B201" s="282" t="s">
        <v>126</v>
      </c>
      <c r="C201" s="137">
        <v>23.6</v>
      </c>
      <c r="D201" s="137">
        <v>25.1</v>
      </c>
      <c r="E201" s="137">
        <v>27.4</v>
      </c>
      <c r="F201" s="137">
        <v>31.7</v>
      </c>
      <c r="G201" s="137">
        <v>38.1</v>
      </c>
      <c r="H201" s="137">
        <v>41.3</v>
      </c>
      <c r="I201" s="137">
        <v>40.4</v>
      </c>
      <c r="J201" s="137">
        <v>40.299999999999997</v>
      </c>
      <c r="K201" s="137">
        <v>41.6</v>
      </c>
      <c r="L201" s="137">
        <v>37.200000000000003</v>
      </c>
      <c r="M201" s="137">
        <v>30.2</v>
      </c>
      <c r="N201" s="142">
        <v>25.9</v>
      </c>
      <c r="O201" s="28"/>
    </row>
    <row r="202" spans="1:15" ht="20.100000000000001" customHeight="1">
      <c r="A202" s="389"/>
      <c r="B202" s="282" t="s">
        <v>125</v>
      </c>
      <c r="C202" s="137">
        <v>12.2</v>
      </c>
      <c r="D202" s="137">
        <v>14.9</v>
      </c>
      <c r="E202" s="137">
        <v>16.600000000000001</v>
      </c>
      <c r="F202" s="137">
        <v>18.100000000000001</v>
      </c>
      <c r="G202" s="137">
        <v>21.9</v>
      </c>
      <c r="H202" s="137">
        <v>25.9</v>
      </c>
      <c r="I202" s="137">
        <v>28.4</v>
      </c>
      <c r="J202" s="137">
        <v>28.3</v>
      </c>
      <c r="K202" s="137">
        <v>26.4</v>
      </c>
      <c r="L202" s="137">
        <v>23.3</v>
      </c>
      <c r="M202" s="137">
        <v>19.5</v>
      </c>
      <c r="N202" s="142">
        <v>15.7</v>
      </c>
      <c r="O202" s="28"/>
    </row>
    <row r="203" spans="1:15" ht="20.100000000000001" customHeight="1">
      <c r="A203" s="388">
        <v>1998</v>
      </c>
      <c r="B203" s="282" t="s">
        <v>126</v>
      </c>
      <c r="C203" s="137">
        <v>23.3</v>
      </c>
      <c r="D203" s="137">
        <v>26.9</v>
      </c>
      <c r="E203" s="137">
        <v>30.8</v>
      </c>
      <c r="F203" s="137">
        <v>35.4</v>
      </c>
      <c r="G203" s="137">
        <v>40.200000000000003</v>
      </c>
      <c r="H203" s="137">
        <v>43.5</v>
      </c>
      <c r="I203" s="137">
        <v>43.5</v>
      </c>
      <c r="J203" s="137">
        <v>44.9</v>
      </c>
      <c r="K203" s="137">
        <v>42</v>
      </c>
      <c r="L203" s="137">
        <v>37.6</v>
      </c>
      <c r="M203" s="137">
        <v>32.4</v>
      </c>
      <c r="N203" s="142">
        <v>28.8</v>
      </c>
      <c r="O203" s="28"/>
    </row>
    <row r="204" spans="1:15" ht="20.100000000000001" customHeight="1">
      <c r="A204" s="389"/>
      <c r="B204" s="282" t="s">
        <v>125</v>
      </c>
      <c r="C204" s="137">
        <v>14.8</v>
      </c>
      <c r="D204" s="137">
        <v>14.9</v>
      </c>
      <c r="E204" s="137">
        <v>18.5</v>
      </c>
      <c r="F204" s="137">
        <v>20.399999999999999</v>
      </c>
      <c r="G204" s="137">
        <v>23.9</v>
      </c>
      <c r="H204" s="137">
        <v>27.1</v>
      </c>
      <c r="I204" s="137">
        <v>30</v>
      </c>
      <c r="J204" s="137">
        <v>30.2</v>
      </c>
      <c r="K204" s="137">
        <v>26.6</v>
      </c>
      <c r="L204" s="137">
        <v>23.6</v>
      </c>
      <c r="M204" s="137">
        <v>18.899999999999999</v>
      </c>
      <c r="N204" s="142">
        <v>15.8</v>
      </c>
      <c r="O204" s="28"/>
    </row>
    <row r="205" spans="1:15" ht="20.100000000000001" customHeight="1">
      <c r="A205" s="388">
        <v>1999</v>
      </c>
      <c r="B205" s="282" t="s">
        <v>126</v>
      </c>
      <c r="C205" s="137">
        <v>25.9</v>
      </c>
      <c r="D205" s="137">
        <v>28.9</v>
      </c>
      <c r="E205" s="137">
        <v>29.8</v>
      </c>
      <c r="F205" s="137">
        <v>37.1</v>
      </c>
      <c r="G205" s="137">
        <v>39.1</v>
      </c>
      <c r="H205" s="137">
        <v>43.7</v>
      </c>
      <c r="I205" s="137">
        <v>42.6</v>
      </c>
      <c r="J205" s="137">
        <v>46.1</v>
      </c>
      <c r="K205" s="137">
        <v>41.2</v>
      </c>
      <c r="L205" s="137">
        <v>37.799999999999997</v>
      </c>
      <c r="M205" s="137">
        <v>32.5</v>
      </c>
      <c r="N205" s="142">
        <v>27.5</v>
      </c>
      <c r="O205" s="28"/>
    </row>
    <row r="206" spans="1:15" ht="20.100000000000001" customHeight="1">
      <c r="A206" s="389"/>
      <c r="B206" s="282" t="s">
        <v>125</v>
      </c>
      <c r="C206" s="137">
        <v>13.8</v>
      </c>
      <c r="D206" s="137">
        <v>16.399999999999999</v>
      </c>
      <c r="E206" s="137">
        <v>15.6</v>
      </c>
      <c r="F206" s="137">
        <v>20.399999999999999</v>
      </c>
      <c r="G206" s="137">
        <v>23.2</v>
      </c>
      <c r="H206" s="137">
        <v>26.3</v>
      </c>
      <c r="I206" s="137">
        <v>29.4</v>
      </c>
      <c r="J206" s="137">
        <v>31</v>
      </c>
      <c r="K206" s="137">
        <v>27.7</v>
      </c>
      <c r="L206" s="137">
        <v>23.5</v>
      </c>
      <c r="M206" s="137">
        <v>19.7</v>
      </c>
      <c r="N206" s="142">
        <v>14.3</v>
      </c>
      <c r="O206" s="28"/>
    </row>
    <row r="207" spans="1:15" ht="20.100000000000001" customHeight="1">
      <c r="A207" s="388">
        <v>2000</v>
      </c>
      <c r="B207" s="282" t="s">
        <v>126</v>
      </c>
      <c r="C207" s="137">
        <v>26.1</v>
      </c>
      <c r="D207" s="137">
        <v>26.1</v>
      </c>
      <c r="E207" s="137">
        <v>29.4</v>
      </c>
      <c r="F207" s="137">
        <v>37.799999999999997</v>
      </c>
      <c r="G207" s="137">
        <v>38.700000000000003</v>
      </c>
      <c r="H207" s="137">
        <v>41.2</v>
      </c>
      <c r="I207" s="137">
        <v>45.3</v>
      </c>
      <c r="J207" s="137">
        <v>45.1</v>
      </c>
      <c r="K207" s="137">
        <v>40.4</v>
      </c>
      <c r="L207" s="137">
        <v>37.200000000000003</v>
      </c>
      <c r="M207" s="137">
        <v>31.2</v>
      </c>
      <c r="N207" s="142">
        <v>27</v>
      </c>
      <c r="O207" s="28"/>
    </row>
    <row r="208" spans="1:15" ht="20.100000000000001" customHeight="1">
      <c r="A208" s="389"/>
      <c r="B208" s="282" t="s">
        <v>125</v>
      </c>
      <c r="C208" s="137">
        <v>14.7</v>
      </c>
      <c r="D208" s="137">
        <v>14</v>
      </c>
      <c r="E208" s="137">
        <v>15.5</v>
      </c>
      <c r="F208" s="137">
        <v>20.5</v>
      </c>
      <c r="G208" s="137">
        <v>23.4</v>
      </c>
      <c r="H208" s="137">
        <v>25.3</v>
      </c>
      <c r="I208" s="137">
        <v>29.4</v>
      </c>
      <c r="J208" s="137">
        <v>29.4</v>
      </c>
      <c r="K208" s="137">
        <v>27.3</v>
      </c>
      <c r="L208" s="137">
        <v>23.4</v>
      </c>
      <c r="M208" s="137">
        <v>19.5</v>
      </c>
      <c r="N208" s="142">
        <v>14.4</v>
      </c>
      <c r="O208" s="28"/>
    </row>
    <row r="209" spans="1:15" ht="20.100000000000001" customHeight="1">
      <c r="A209" s="388">
        <v>2001</v>
      </c>
      <c r="B209" s="282" t="s">
        <v>126</v>
      </c>
      <c r="C209" s="137">
        <v>24.3</v>
      </c>
      <c r="D209" s="137">
        <v>25.9</v>
      </c>
      <c r="E209" s="137">
        <v>30.6</v>
      </c>
      <c r="F209" s="137">
        <v>35.5</v>
      </c>
      <c r="G209" s="137">
        <v>41.4</v>
      </c>
      <c r="H209" s="137">
        <v>40.9</v>
      </c>
      <c r="I209" s="137">
        <v>42.8</v>
      </c>
      <c r="J209" s="137">
        <v>44.5</v>
      </c>
      <c r="K209" s="137">
        <v>41.1</v>
      </c>
      <c r="L209" s="137">
        <v>36.9</v>
      </c>
      <c r="M209" s="137">
        <v>31</v>
      </c>
      <c r="N209" s="142">
        <v>30.1</v>
      </c>
      <c r="O209" s="28"/>
    </row>
    <row r="210" spans="1:15" ht="20.100000000000001" customHeight="1">
      <c r="A210" s="389"/>
      <c r="B210" s="282" t="s">
        <v>125</v>
      </c>
      <c r="C210" s="137">
        <v>11.6</v>
      </c>
      <c r="D210" s="137">
        <v>13.4</v>
      </c>
      <c r="E210" s="137">
        <v>16.399999999999999</v>
      </c>
      <c r="F210" s="137">
        <v>19.2</v>
      </c>
      <c r="G210" s="137">
        <v>24</v>
      </c>
      <c r="H210" s="137">
        <v>25.5</v>
      </c>
      <c r="I210" s="137">
        <v>29.2</v>
      </c>
      <c r="J210" s="137">
        <v>28.3</v>
      </c>
      <c r="K210" s="137">
        <v>26.9</v>
      </c>
      <c r="L210" s="137">
        <v>22.9</v>
      </c>
      <c r="M210" s="137">
        <v>17.899999999999999</v>
      </c>
      <c r="N210" s="142">
        <v>17.3</v>
      </c>
      <c r="O210" s="28"/>
    </row>
    <row r="211" spans="1:15" ht="20.100000000000001" customHeight="1">
      <c r="A211" s="388">
        <v>2002</v>
      </c>
      <c r="B211" s="282" t="s">
        <v>126</v>
      </c>
      <c r="C211" s="137">
        <v>25.9</v>
      </c>
      <c r="D211" s="137">
        <v>27</v>
      </c>
      <c r="E211" s="137">
        <v>30.8</v>
      </c>
      <c r="F211" s="137">
        <v>35.299999999999997</v>
      </c>
      <c r="G211" s="137">
        <v>41.7</v>
      </c>
      <c r="H211" s="137">
        <v>42</v>
      </c>
      <c r="I211" s="137">
        <v>43.6</v>
      </c>
      <c r="J211" s="137">
        <v>42.4</v>
      </c>
      <c r="K211" s="137">
        <v>40.799999999999997</v>
      </c>
      <c r="L211" s="137">
        <v>37.6</v>
      </c>
      <c r="M211" s="137">
        <v>30.7</v>
      </c>
      <c r="N211" s="142">
        <v>27.6</v>
      </c>
      <c r="O211" s="28"/>
    </row>
    <row r="212" spans="1:15" ht="20.100000000000001" customHeight="1">
      <c r="A212" s="389"/>
      <c r="B212" s="282" t="s">
        <v>125</v>
      </c>
      <c r="C212" s="137">
        <v>14.7</v>
      </c>
      <c r="D212" s="137">
        <v>14.2</v>
      </c>
      <c r="E212" s="137">
        <v>18</v>
      </c>
      <c r="F212" s="137">
        <v>20.9</v>
      </c>
      <c r="G212" s="137">
        <v>24.7</v>
      </c>
      <c r="H212" s="137">
        <v>27</v>
      </c>
      <c r="I212" s="137">
        <v>28.5</v>
      </c>
      <c r="J212" s="137">
        <v>29.2</v>
      </c>
      <c r="K212" s="137">
        <v>27.1</v>
      </c>
      <c r="L212" s="137">
        <v>23.1</v>
      </c>
      <c r="M212" s="137">
        <v>18.600000000000001</v>
      </c>
      <c r="N212" s="142">
        <v>16.100000000000001</v>
      </c>
      <c r="O212" s="28"/>
    </row>
    <row r="213" spans="1:15" ht="20.100000000000001" customHeight="1">
      <c r="A213" s="388">
        <v>2003</v>
      </c>
      <c r="B213" s="282" t="s">
        <v>126</v>
      </c>
      <c r="C213" s="137">
        <v>25.2</v>
      </c>
      <c r="D213" s="137">
        <v>29.1</v>
      </c>
      <c r="E213" s="137">
        <v>32.4</v>
      </c>
      <c r="F213" s="137">
        <v>36.1</v>
      </c>
      <c r="G213" s="137">
        <v>39.700000000000003</v>
      </c>
      <c r="H213" s="137">
        <v>42.1</v>
      </c>
      <c r="I213" s="137">
        <v>41.9</v>
      </c>
      <c r="J213" s="137">
        <v>44.5</v>
      </c>
      <c r="K213" s="137">
        <v>40.799999999999997</v>
      </c>
      <c r="L213" s="137">
        <v>37.5</v>
      </c>
      <c r="M213" s="137">
        <v>31.2</v>
      </c>
      <c r="N213" s="142">
        <v>27.1</v>
      </c>
      <c r="O213" s="28"/>
    </row>
    <row r="214" spans="1:15" ht="20.100000000000001" customHeight="1">
      <c r="A214" s="389"/>
      <c r="B214" s="282" t="s">
        <v>125</v>
      </c>
      <c r="C214" s="137">
        <v>12.9</v>
      </c>
      <c r="D214" s="137">
        <v>16.8</v>
      </c>
      <c r="E214" s="137">
        <v>18.3</v>
      </c>
      <c r="F214" s="137">
        <v>21.2</v>
      </c>
      <c r="G214" s="137">
        <v>24.6</v>
      </c>
      <c r="H214" s="137">
        <v>26</v>
      </c>
      <c r="I214" s="137">
        <v>30.4</v>
      </c>
      <c r="J214" s="137">
        <v>29.7</v>
      </c>
      <c r="K214" s="137">
        <v>27.2</v>
      </c>
      <c r="L214" s="137">
        <v>23.8</v>
      </c>
      <c r="M214" s="137">
        <v>19</v>
      </c>
      <c r="N214" s="142">
        <v>15.7</v>
      </c>
      <c r="O214" s="28"/>
    </row>
    <row r="215" spans="1:15" ht="20.100000000000001" customHeight="1">
      <c r="A215" s="388">
        <v>2004</v>
      </c>
      <c r="B215" s="282" t="s">
        <v>126</v>
      </c>
      <c r="C215" s="137">
        <v>26.6</v>
      </c>
      <c r="D215" s="137">
        <v>27.1</v>
      </c>
      <c r="E215" s="137">
        <v>31.6</v>
      </c>
      <c r="F215" s="137">
        <v>34.6</v>
      </c>
      <c r="G215" s="137">
        <v>40</v>
      </c>
      <c r="H215" s="137">
        <v>41.6</v>
      </c>
      <c r="I215" s="137">
        <v>43.9</v>
      </c>
      <c r="J215" s="137">
        <v>42.5</v>
      </c>
      <c r="K215" s="137">
        <v>40.6</v>
      </c>
      <c r="L215" s="137">
        <v>36.5</v>
      </c>
      <c r="M215" s="137">
        <v>32.299999999999997</v>
      </c>
      <c r="N215" s="142">
        <v>26.1</v>
      </c>
      <c r="O215" s="28"/>
    </row>
    <row r="216" spans="1:15" ht="20.100000000000001" customHeight="1">
      <c r="A216" s="389"/>
      <c r="B216" s="282" t="s">
        <v>125</v>
      </c>
      <c r="C216" s="137">
        <v>15.6</v>
      </c>
      <c r="D216" s="137">
        <v>15.2</v>
      </c>
      <c r="E216" s="137">
        <v>17.5</v>
      </c>
      <c r="F216" s="137">
        <v>21.4</v>
      </c>
      <c r="G216" s="137">
        <v>24.1</v>
      </c>
      <c r="H216" s="137">
        <v>25.7</v>
      </c>
      <c r="I216" s="137">
        <v>28.8</v>
      </c>
      <c r="J216" s="137">
        <v>30.2</v>
      </c>
      <c r="K216" s="137">
        <v>27.4</v>
      </c>
      <c r="L216" s="137">
        <v>23.4</v>
      </c>
      <c r="M216" s="137">
        <v>19.7</v>
      </c>
      <c r="N216" s="142">
        <v>15.5</v>
      </c>
      <c r="O216" s="28"/>
    </row>
    <row r="217" spans="1:15" ht="20.100000000000001" customHeight="1">
      <c r="A217" s="388">
        <v>2005</v>
      </c>
      <c r="B217" s="282" t="s">
        <v>126</v>
      </c>
      <c r="C217" s="137">
        <v>23.6</v>
      </c>
      <c r="D217" s="137">
        <v>26.3</v>
      </c>
      <c r="E217" s="137">
        <v>29.8</v>
      </c>
      <c r="F217" s="137">
        <v>35.799999999999997</v>
      </c>
      <c r="G217" s="137">
        <v>39.4</v>
      </c>
      <c r="H217" s="137">
        <v>40.5</v>
      </c>
      <c r="I217" s="137">
        <v>42.2</v>
      </c>
      <c r="J217" s="137">
        <v>42.7</v>
      </c>
      <c r="K217" s="137">
        <v>39.700000000000003</v>
      </c>
      <c r="L217" s="137">
        <v>36.700000000000003</v>
      </c>
      <c r="M217" s="137">
        <v>31.5</v>
      </c>
      <c r="N217" s="142">
        <v>27.3</v>
      </c>
      <c r="O217" s="28"/>
    </row>
    <row r="218" spans="1:15" ht="20.100000000000001" customHeight="1">
      <c r="A218" s="389"/>
      <c r="B218" s="282" t="s">
        <v>125</v>
      </c>
      <c r="C218" s="137">
        <v>13.7</v>
      </c>
      <c r="D218" s="137">
        <v>15.4</v>
      </c>
      <c r="E218" s="137">
        <v>18.3</v>
      </c>
      <c r="F218" s="137">
        <v>20.6</v>
      </c>
      <c r="G218" s="137">
        <v>24.2</v>
      </c>
      <c r="H218" s="137">
        <v>26.4</v>
      </c>
      <c r="I218" s="137">
        <v>29.5</v>
      </c>
      <c r="J218" s="137">
        <v>29</v>
      </c>
      <c r="K218" s="137">
        <v>27</v>
      </c>
      <c r="L218" s="137">
        <v>23.3</v>
      </c>
      <c r="M218" s="137">
        <v>19.7</v>
      </c>
      <c r="N218" s="142">
        <v>15.9</v>
      </c>
      <c r="O218" s="28"/>
    </row>
    <row r="219" spans="1:15" ht="20.100000000000001" customHeight="1">
      <c r="A219" s="388">
        <v>2006</v>
      </c>
      <c r="B219" s="282" t="s">
        <v>126</v>
      </c>
      <c r="C219" s="137">
        <v>24.3</v>
      </c>
      <c r="D219" s="137">
        <v>27.7</v>
      </c>
      <c r="E219" s="137">
        <v>29.4</v>
      </c>
      <c r="F219" s="137">
        <v>34.1</v>
      </c>
      <c r="G219" s="137">
        <v>39.200000000000003</v>
      </c>
      <c r="H219" s="137">
        <v>42.7</v>
      </c>
      <c r="I219" s="137">
        <v>41.3</v>
      </c>
      <c r="J219" s="137">
        <v>44.2</v>
      </c>
      <c r="K219" s="137">
        <v>40.5</v>
      </c>
      <c r="L219" s="137">
        <v>36.9</v>
      </c>
      <c r="M219" s="137">
        <v>31.1</v>
      </c>
      <c r="N219" s="142">
        <v>23.3</v>
      </c>
      <c r="O219" s="28"/>
    </row>
    <row r="220" spans="1:15" ht="20.100000000000001" customHeight="1">
      <c r="A220" s="389"/>
      <c r="B220" s="282" t="s">
        <v>125</v>
      </c>
      <c r="C220" s="137">
        <v>13.1</v>
      </c>
      <c r="D220" s="137">
        <v>16.2</v>
      </c>
      <c r="E220" s="137">
        <v>16.399999999999999</v>
      </c>
      <c r="F220" s="137">
        <v>20.399999999999999</v>
      </c>
      <c r="G220" s="137">
        <v>24.1</v>
      </c>
      <c r="H220" s="137">
        <v>27.5</v>
      </c>
      <c r="I220" s="137">
        <v>28.6</v>
      </c>
      <c r="J220" s="137">
        <v>30.4</v>
      </c>
      <c r="K220" s="137">
        <v>27.1</v>
      </c>
      <c r="L220" s="137">
        <v>23.9</v>
      </c>
      <c r="M220" s="137">
        <v>20</v>
      </c>
      <c r="N220" s="142">
        <v>14.5</v>
      </c>
      <c r="O220" s="28"/>
    </row>
    <row r="221" spans="1:15" ht="20.100000000000001" customHeight="1">
      <c r="A221" s="388">
        <v>2007</v>
      </c>
      <c r="B221" s="282" t="s">
        <v>126</v>
      </c>
      <c r="C221" s="137">
        <v>22.8</v>
      </c>
      <c r="D221" s="137">
        <v>28.4</v>
      </c>
      <c r="E221" s="137">
        <v>29.7</v>
      </c>
      <c r="F221" s="137">
        <v>36.799999999999997</v>
      </c>
      <c r="G221" s="137">
        <v>40.700000000000003</v>
      </c>
      <c r="H221" s="137">
        <v>41.3</v>
      </c>
      <c r="I221" s="137">
        <v>41.1</v>
      </c>
      <c r="J221" s="137">
        <v>43.5</v>
      </c>
      <c r="K221" s="137">
        <v>41.2</v>
      </c>
      <c r="L221" s="137">
        <v>36</v>
      </c>
      <c r="M221" s="137">
        <v>30.7</v>
      </c>
      <c r="N221" s="142">
        <v>26.5</v>
      </c>
      <c r="O221" s="28"/>
    </row>
    <row r="222" spans="1:15" ht="20.100000000000001" customHeight="1">
      <c r="A222" s="389"/>
      <c r="B222" s="282" t="s">
        <v>125</v>
      </c>
      <c r="C222" s="137">
        <v>12.2</v>
      </c>
      <c r="D222" s="137">
        <v>13.5</v>
      </c>
      <c r="E222" s="137">
        <v>17.3</v>
      </c>
      <c r="F222" s="137">
        <v>21.9</v>
      </c>
      <c r="G222" s="137">
        <v>25</v>
      </c>
      <c r="H222" s="137">
        <v>28.9</v>
      </c>
      <c r="I222" s="137">
        <v>28.8</v>
      </c>
      <c r="J222" s="137">
        <v>30.3</v>
      </c>
      <c r="K222" s="137">
        <v>26.6</v>
      </c>
      <c r="L222" s="137">
        <v>22.4</v>
      </c>
      <c r="M222" s="137">
        <v>19.399999999999999</v>
      </c>
      <c r="N222" s="142">
        <v>15.8</v>
      </c>
      <c r="O222" s="28"/>
    </row>
    <row r="223" spans="1:15" ht="20.100000000000001" customHeight="1">
      <c r="A223" s="388">
        <v>2008</v>
      </c>
      <c r="B223" s="282" t="s">
        <v>126</v>
      </c>
      <c r="C223" s="137">
        <v>22.4</v>
      </c>
      <c r="D223" s="137">
        <v>24.6</v>
      </c>
      <c r="E223" s="137">
        <v>31</v>
      </c>
      <c r="F223" s="137">
        <v>34.700000000000003</v>
      </c>
      <c r="G223" s="137">
        <v>40.700000000000003</v>
      </c>
      <c r="H223" s="137">
        <v>39.200000000000003</v>
      </c>
      <c r="I223" s="137">
        <v>42.7</v>
      </c>
      <c r="J223" s="137">
        <v>43.5</v>
      </c>
      <c r="K223" s="137">
        <v>40.1</v>
      </c>
      <c r="L223" s="137">
        <v>37</v>
      </c>
      <c r="M223" s="137">
        <v>30.6</v>
      </c>
      <c r="N223" s="142">
        <v>24.2</v>
      </c>
      <c r="O223" s="28"/>
    </row>
    <row r="224" spans="1:15" ht="20.100000000000001" customHeight="1">
      <c r="A224" s="389"/>
      <c r="B224" s="282" t="s">
        <v>125</v>
      </c>
      <c r="C224" s="137">
        <v>13.3</v>
      </c>
      <c r="D224" s="137">
        <v>12.8</v>
      </c>
      <c r="E224" s="137">
        <v>16.3</v>
      </c>
      <c r="F224" s="137">
        <v>20.399999999999999</v>
      </c>
      <c r="G224" s="137">
        <v>25.6</v>
      </c>
      <c r="H224" s="137">
        <v>26.5</v>
      </c>
      <c r="I224" s="137">
        <v>29.4</v>
      </c>
      <c r="J224" s="137">
        <v>30.8</v>
      </c>
      <c r="K224" s="137">
        <v>28</v>
      </c>
      <c r="L224" s="137">
        <v>23.9</v>
      </c>
      <c r="M224" s="137">
        <v>19.5</v>
      </c>
      <c r="N224" s="142">
        <v>13.2</v>
      </c>
      <c r="O224" s="28"/>
    </row>
    <row r="225" spans="1:15" ht="20.100000000000001" customHeight="1">
      <c r="A225" s="388">
        <v>2009</v>
      </c>
      <c r="B225" s="282" t="s">
        <v>126</v>
      </c>
      <c r="C225" s="137">
        <v>22.6</v>
      </c>
      <c r="D225" s="137">
        <v>28.5</v>
      </c>
      <c r="E225" s="137">
        <v>31</v>
      </c>
      <c r="F225" s="137">
        <v>34.799999999999997</v>
      </c>
      <c r="G225" s="137">
        <v>40.5</v>
      </c>
      <c r="H225" s="137">
        <v>41.7</v>
      </c>
      <c r="I225" s="137">
        <v>40.299999999999997</v>
      </c>
      <c r="J225" s="137">
        <v>42.7</v>
      </c>
      <c r="K225" s="137">
        <v>39.4</v>
      </c>
      <c r="L225" s="137">
        <v>36.299999999999997</v>
      </c>
      <c r="M225" s="137">
        <v>31.8</v>
      </c>
      <c r="N225" s="142">
        <v>25.7</v>
      </c>
      <c r="O225" s="28"/>
    </row>
    <row r="226" spans="1:15" ht="20.100000000000001" customHeight="1">
      <c r="A226" s="389"/>
      <c r="B226" s="282" t="s">
        <v>125</v>
      </c>
      <c r="C226" s="137">
        <v>12.4</v>
      </c>
      <c r="D226" s="137">
        <v>15.3</v>
      </c>
      <c r="E226" s="137">
        <v>18.5</v>
      </c>
      <c r="F226" s="137">
        <v>21.1</v>
      </c>
      <c r="G226" s="137">
        <v>25.2</v>
      </c>
      <c r="H226" s="137">
        <v>27.3</v>
      </c>
      <c r="I226" s="137">
        <v>29.4</v>
      </c>
      <c r="J226" s="137">
        <v>30.3</v>
      </c>
      <c r="K226" s="137">
        <v>28.1</v>
      </c>
      <c r="L226" s="137">
        <v>23.2</v>
      </c>
      <c r="M226" s="137">
        <v>20.2</v>
      </c>
      <c r="N226" s="142">
        <v>17.2</v>
      </c>
      <c r="O226" s="28"/>
    </row>
    <row r="227" spans="1:15" ht="20.100000000000001" customHeight="1">
      <c r="A227" s="388">
        <v>2010</v>
      </c>
      <c r="B227" s="282" t="s">
        <v>126</v>
      </c>
      <c r="C227" s="137">
        <v>24.5</v>
      </c>
      <c r="D227" s="143">
        <v>28.2</v>
      </c>
      <c r="E227" s="143">
        <v>31.1</v>
      </c>
      <c r="F227" s="143">
        <v>35.299999999999997</v>
      </c>
      <c r="G227" s="137">
        <v>39.6</v>
      </c>
      <c r="H227" s="137">
        <v>41.9</v>
      </c>
      <c r="I227" s="137">
        <v>43.1</v>
      </c>
      <c r="J227" s="137">
        <v>44.5</v>
      </c>
      <c r="K227" s="137">
        <v>41.6</v>
      </c>
      <c r="L227" s="137">
        <v>36.5</v>
      </c>
      <c r="M227" s="143">
        <v>30.9</v>
      </c>
      <c r="N227" s="144">
        <v>26.9</v>
      </c>
      <c r="O227" s="28"/>
    </row>
    <row r="228" spans="1:15" ht="20.100000000000001" customHeight="1" thickBot="1">
      <c r="A228" s="393"/>
      <c r="B228" s="282" t="s">
        <v>125</v>
      </c>
      <c r="C228" s="145">
        <v>14</v>
      </c>
      <c r="D228" s="145">
        <v>15.7</v>
      </c>
      <c r="E228" s="145">
        <v>18.600000000000001</v>
      </c>
      <c r="F228" s="145">
        <v>22.6</v>
      </c>
      <c r="G228" s="145">
        <v>25.7</v>
      </c>
      <c r="H228" s="145">
        <v>29</v>
      </c>
      <c r="I228" s="145">
        <v>31.4</v>
      </c>
      <c r="J228" s="145">
        <v>31.3</v>
      </c>
      <c r="K228" s="145">
        <v>27.5</v>
      </c>
      <c r="L228" s="145">
        <v>25.1</v>
      </c>
      <c r="M228" s="145">
        <v>19.8</v>
      </c>
      <c r="N228" s="146">
        <v>14.8</v>
      </c>
      <c r="O228" s="147"/>
    </row>
    <row r="229" spans="1:15" ht="15.75" thickTop="1">
      <c r="A229" s="281" t="s">
        <v>81</v>
      </c>
      <c r="B229" s="128"/>
      <c r="C229" s="148"/>
      <c r="D229" s="148"/>
      <c r="E229" s="148"/>
      <c r="F229" s="148"/>
      <c r="G229" s="148"/>
      <c r="H229" s="148"/>
      <c r="I229" s="148"/>
      <c r="J229" s="148"/>
      <c r="K229" s="148"/>
      <c r="L229" s="149"/>
      <c r="M229" s="148"/>
      <c r="O229" s="43"/>
    </row>
    <row r="230" spans="1:15" ht="9" customHeight="1"/>
    <row r="231" spans="1:15" ht="15.75">
      <c r="A231" s="120"/>
      <c r="B231" s="271"/>
      <c r="C231" s="271"/>
      <c r="D231" s="271"/>
      <c r="E231" s="271"/>
      <c r="F231" s="132"/>
      <c r="G231" s="132"/>
      <c r="H231" s="132"/>
      <c r="I231" s="132"/>
      <c r="J231" s="120"/>
      <c r="K231" s="122"/>
      <c r="L231" s="286" t="s">
        <v>108</v>
      </c>
      <c r="M231" s="286"/>
      <c r="N231" s="286" t="s">
        <v>102</v>
      </c>
    </row>
    <row r="232" spans="1:15" ht="14.25" customHeight="1">
      <c r="A232" s="287" t="s">
        <v>107</v>
      </c>
      <c r="B232" s="150"/>
      <c r="C232" s="150"/>
      <c r="D232" s="150"/>
      <c r="E232" s="150"/>
      <c r="F232" s="150"/>
      <c r="G232" s="150"/>
      <c r="H232" s="150"/>
      <c r="I232" s="150"/>
      <c r="J232" s="150"/>
      <c r="K232" s="122"/>
      <c r="L232" s="286" t="s">
        <v>106</v>
      </c>
      <c r="M232" s="286"/>
      <c r="N232" s="286" t="s">
        <v>100</v>
      </c>
    </row>
    <row r="233" spans="1:15">
      <c r="A233" s="132"/>
      <c r="B233" s="132"/>
      <c r="C233" s="132"/>
      <c r="D233" s="132"/>
      <c r="E233" s="132"/>
      <c r="F233" s="132"/>
      <c r="G233" s="132"/>
      <c r="H233" s="132"/>
      <c r="I233" s="132"/>
      <c r="J233" s="132"/>
      <c r="K233" s="125"/>
      <c r="L233" s="286" t="s">
        <v>105</v>
      </c>
      <c r="M233" s="286"/>
      <c r="N233" s="286" t="s">
        <v>98</v>
      </c>
    </row>
    <row r="234" spans="1:15" ht="16.5" thickBot="1">
      <c r="A234" s="390" t="s">
        <v>124</v>
      </c>
      <c r="B234" s="390"/>
      <c r="C234" s="390"/>
      <c r="D234" s="390"/>
      <c r="E234" s="390"/>
      <c r="F234" s="390"/>
      <c r="G234" s="390"/>
      <c r="H234" s="390"/>
      <c r="I234" s="390"/>
      <c r="J234" s="390"/>
      <c r="K234" s="390"/>
      <c r="L234" s="390"/>
      <c r="M234" s="390"/>
      <c r="N234" s="390"/>
    </row>
    <row r="235" spans="1:15" ht="15.75" thickTop="1">
      <c r="A235" s="394" t="s">
        <v>69</v>
      </c>
      <c r="B235" s="394"/>
      <c r="C235" s="284" t="s">
        <v>95</v>
      </c>
      <c r="D235" s="284" t="s">
        <v>94</v>
      </c>
      <c r="E235" s="284" t="s">
        <v>93</v>
      </c>
      <c r="F235" s="284" t="s">
        <v>92</v>
      </c>
      <c r="G235" s="284" t="s">
        <v>91</v>
      </c>
      <c r="H235" s="284" t="s">
        <v>90</v>
      </c>
      <c r="I235" s="284" t="s">
        <v>89</v>
      </c>
      <c r="J235" s="285" t="s">
        <v>88</v>
      </c>
      <c r="K235" s="284" t="s">
        <v>87</v>
      </c>
      <c r="L235" s="284" t="s">
        <v>86</v>
      </c>
      <c r="M235" s="284" t="s">
        <v>85</v>
      </c>
      <c r="N235" s="283" t="s">
        <v>84</v>
      </c>
    </row>
    <row r="236" spans="1:15" ht="20.100000000000001" customHeight="1">
      <c r="A236" s="394">
        <v>1971</v>
      </c>
      <c r="B236" s="394"/>
      <c r="C236" s="151">
        <v>27.7</v>
      </c>
      <c r="D236" s="151">
        <v>34.4</v>
      </c>
      <c r="E236" s="151">
        <v>36.700000000000003</v>
      </c>
      <c r="F236" s="151">
        <v>42.5</v>
      </c>
      <c r="G236" s="151">
        <v>44</v>
      </c>
      <c r="H236" s="151">
        <v>44.4</v>
      </c>
      <c r="I236" s="151">
        <v>47.4</v>
      </c>
      <c r="J236" s="151">
        <v>41.5</v>
      </c>
      <c r="K236" s="151">
        <v>43.1</v>
      </c>
      <c r="L236" s="151">
        <v>36</v>
      </c>
      <c r="M236" s="151">
        <v>33.299999999999997</v>
      </c>
      <c r="N236" s="151">
        <v>29</v>
      </c>
    </row>
    <row r="237" spans="1:15" ht="20.100000000000001" customHeight="1">
      <c r="A237" s="394">
        <v>1972</v>
      </c>
      <c r="B237" s="394"/>
      <c r="C237" s="151">
        <v>29.3</v>
      </c>
      <c r="D237" s="151">
        <v>28.6</v>
      </c>
      <c r="E237" s="151">
        <v>36</v>
      </c>
      <c r="F237" s="151">
        <v>35.5</v>
      </c>
      <c r="G237" s="151">
        <v>44.2</v>
      </c>
      <c r="H237" s="151">
        <v>45.2</v>
      </c>
      <c r="I237" s="151">
        <v>45.5</v>
      </c>
      <c r="J237" s="151">
        <v>44.8</v>
      </c>
      <c r="K237" s="151">
        <v>43.4</v>
      </c>
      <c r="L237" s="151">
        <v>38.9</v>
      </c>
      <c r="M237" s="151">
        <v>35.6</v>
      </c>
      <c r="N237" s="151">
        <v>28.8</v>
      </c>
    </row>
    <row r="238" spans="1:15" ht="20.100000000000001" customHeight="1">
      <c r="A238" s="394">
        <v>1973</v>
      </c>
      <c r="B238" s="394"/>
      <c r="C238" s="151">
        <v>28.7</v>
      </c>
      <c r="D238" s="151">
        <v>33.5</v>
      </c>
      <c r="E238" s="151">
        <v>38.5</v>
      </c>
      <c r="F238" s="151">
        <v>44.5</v>
      </c>
      <c r="G238" s="151">
        <v>43.5</v>
      </c>
      <c r="H238" s="151">
        <v>45</v>
      </c>
      <c r="I238" s="151">
        <v>45.1</v>
      </c>
      <c r="J238" s="151">
        <v>46.1</v>
      </c>
      <c r="K238" s="151">
        <v>43.8</v>
      </c>
      <c r="L238" s="151">
        <v>40.799999999999997</v>
      </c>
      <c r="M238" s="151">
        <v>32.5</v>
      </c>
      <c r="N238" s="151">
        <v>27.3</v>
      </c>
    </row>
    <row r="239" spans="1:15" ht="20.100000000000001" customHeight="1">
      <c r="A239" s="394">
        <v>1974</v>
      </c>
      <c r="B239" s="394"/>
      <c r="C239" s="151">
        <v>29</v>
      </c>
      <c r="D239" s="151">
        <v>33.6</v>
      </c>
      <c r="E239" s="151">
        <v>37.799999999999997</v>
      </c>
      <c r="F239" s="151">
        <v>42</v>
      </c>
      <c r="G239" s="151">
        <v>42.7</v>
      </c>
      <c r="H239" s="151">
        <v>47.3</v>
      </c>
      <c r="I239" s="151">
        <v>45.8</v>
      </c>
      <c r="J239" s="151">
        <v>46</v>
      </c>
      <c r="K239" s="151">
        <v>42.5</v>
      </c>
      <c r="L239" s="151">
        <v>40.5</v>
      </c>
      <c r="M239" s="151">
        <v>35</v>
      </c>
      <c r="N239" s="151">
        <v>29.6</v>
      </c>
    </row>
    <row r="240" spans="1:15" ht="20.100000000000001" customHeight="1">
      <c r="A240" s="394">
        <v>1975</v>
      </c>
      <c r="B240" s="394"/>
      <c r="C240" s="151">
        <v>30</v>
      </c>
      <c r="D240" s="151">
        <v>32</v>
      </c>
      <c r="E240" s="151">
        <v>36.1</v>
      </c>
      <c r="F240" s="151">
        <v>38.5</v>
      </c>
      <c r="G240" s="151">
        <v>44</v>
      </c>
      <c r="H240" s="151">
        <v>44.8</v>
      </c>
      <c r="I240" s="151">
        <v>45.8</v>
      </c>
      <c r="J240" s="151">
        <v>45</v>
      </c>
      <c r="K240" s="151">
        <v>43.4</v>
      </c>
      <c r="L240" s="151">
        <v>40.4</v>
      </c>
      <c r="M240" s="151">
        <v>33.6</v>
      </c>
      <c r="N240" s="151">
        <v>30.1</v>
      </c>
    </row>
    <row r="241" spans="1:14" ht="20.100000000000001" customHeight="1">
      <c r="A241" s="394">
        <v>1976</v>
      </c>
      <c r="B241" s="394"/>
      <c r="C241" s="151">
        <v>29.2</v>
      </c>
      <c r="D241" s="151">
        <v>30.7</v>
      </c>
      <c r="E241" s="151">
        <v>34.299999999999997</v>
      </c>
      <c r="F241" s="151">
        <v>40.299999999999997</v>
      </c>
      <c r="G241" s="151">
        <v>43</v>
      </c>
      <c r="H241" s="151">
        <v>43.5</v>
      </c>
      <c r="I241" s="151">
        <v>44.2</v>
      </c>
      <c r="J241" s="151">
        <v>45.2</v>
      </c>
      <c r="K241" s="151">
        <v>42.9</v>
      </c>
      <c r="L241" s="151">
        <v>38.9</v>
      </c>
      <c r="M241" s="151">
        <v>33.299999999999997</v>
      </c>
      <c r="N241" s="151">
        <v>29.4</v>
      </c>
    </row>
    <row r="242" spans="1:14" ht="20.100000000000001" customHeight="1">
      <c r="A242" s="394">
        <v>1977</v>
      </c>
      <c r="B242" s="394"/>
      <c r="C242" s="151">
        <v>29</v>
      </c>
      <c r="D242" s="151">
        <v>32.1</v>
      </c>
      <c r="E242" s="151">
        <v>38.9</v>
      </c>
      <c r="F242" s="151">
        <v>40.5</v>
      </c>
      <c r="G242" s="151">
        <v>42.1</v>
      </c>
      <c r="H242" s="151">
        <v>44.2</v>
      </c>
      <c r="I242" s="151">
        <v>44.9</v>
      </c>
      <c r="J242" s="151">
        <v>46.1</v>
      </c>
      <c r="K242" s="151">
        <v>42.6</v>
      </c>
      <c r="L242" s="151">
        <v>38.299999999999997</v>
      </c>
      <c r="M242" s="151">
        <v>34.700000000000003</v>
      </c>
      <c r="N242" s="151">
        <v>30.6</v>
      </c>
    </row>
    <row r="243" spans="1:14" ht="20.100000000000001" customHeight="1">
      <c r="A243" s="394">
        <v>1978</v>
      </c>
      <c r="B243" s="394"/>
      <c r="C243" s="151">
        <v>30.1</v>
      </c>
      <c r="D243" s="151">
        <v>32.700000000000003</v>
      </c>
      <c r="E243" s="151">
        <v>39.799999999999997</v>
      </c>
      <c r="F243" s="151">
        <v>41.7</v>
      </c>
      <c r="G243" s="151">
        <v>42.2</v>
      </c>
      <c r="H243" s="151">
        <v>44.6</v>
      </c>
      <c r="I243" s="151">
        <v>44.8</v>
      </c>
      <c r="J243" s="151">
        <v>45.5</v>
      </c>
      <c r="K243" s="151">
        <v>43</v>
      </c>
      <c r="L243" s="151">
        <v>39.6</v>
      </c>
      <c r="M243" s="151">
        <v>36.700000000000003</v>
      </c>
      <c r="N243" s="151">
        <v>31.3</v>
      </c>
    </row>
    <row r="244" spans="1:14" ht="20.100000000000001" customHeight="1">
      <c r="A244" s="394">
        <v>1979</v>
      </c>
      <c r="B244" s="394"/>
      <c r="C244" s="151">
        <v>28.5</v>
      </c>
      <c r="D244" s="151">
        <v>32.700000000000003</v>
      </c>
      <c r="E244" s="151">
        <v>37.700000000000003</v>
      </c>
      <c r="F244" s="151">
        <v>41.4</v>
      </c>
      <c r="G244" s="151">
        <v>44</v>
      </c>
      <c r="H244" s="151">
        <v>45.6</v>
      </c>
      <c r="I244" s="151">
        <v>48</v>
      </c>
      <c r="J244" s="151">
        <v>45.9</v>
      </c>
      <c r="K244" s="151">
        <v>43.3</v>
      </c>
      <c r="L244" s="151">
        <v>39.5</v>
      </c>
      <c r="M244" s="151">
        <v>34.4</v>
      </c>
      <c r="N244" s="151">
        <v>30.7</v>
      </c>
    </row>
    <row r="245" spans="1:14" ht="20.100000000000001" customHeight="1">
      <c r="A245" s="394">
        <v>1980</v>
      </c>
      <c r="B245" s="394"/>
      <c r="C245" s="151">
        <v>29.5</v>
      </c>
      <c r="D245" s="151">
        <v>33.6</v>
      </c>
      <c r="E245" s="151">
        <v>38.6</v>
      </c>
      <c r="F245" s="151">
        <v>42.2</v>
      </c>
      <c r="G245" s="151">
        <v>42.7</v>
      </c>
      <c r="H245" s="151">
        <v>43</v>
      </c>
      <c r="I245" s="151">
        <v>46.9</v>
      </c>
      <c r="J245" s="151">
        <v>44.8</v>
      </c>
      <c r="K245" s="151">
        <v>43.2</v>
      </c>
      <c r="L245" s="151">
        <v>41.2</v>
      </c>
      <c r="M245" s="151">
        <v>34</v>
      </c>
      <c r="N245" s="151">
        <v>30.3</v>
      </c>
    </row>
    <row r="246" spans="1:14" ht="20.100000000000001" customHeight="1">
      <c r="A246" s="394">
        <v>1981</v>
      </c>
      <c r="B246" s="394"/>
      <c r="C246" s="151">
        <v>31.7</v>
      </c>
      <c r="D246" s="151">
        <v>33.799999999999997</v>
      </c>
      <c r="E246" s="151">
        <v>37.6</v>
      </c>
      <c r="F246" s="151">
        <v>42.7</v>
      </c>
      <c r="G246" s="151">
        <v>43.2</v>
      </c>
      <c r="H246" s="151">
        <v>44.6</v>
      </c>
      <c r="I246" s="151">
        <v>45.7</v>
      </c>
      <c r="J246" s="151">
        <v>44.6</v>
      </c>
      <c r="K246" s="151">
        <v>42.6</v>
      </c>
      <c r="L246" s="151">
        <v>38.9</v>
      </c>
      <c r="M246" s="151">
        <v>33.700000000000003</v>
      </c>
      <c r="N246" s="151">
        <v>28.9</v>
      </c>
    </row>
    <row r="247" spans="1:14">
      <c r="A247" s="281" t="s">
        <v>81</v>
      </c>
      <c r="B247" s="134"/>
      <c r="C247" s="134"/>
      <c r="D247" s="134"/>
      <c r="E247" s="134"/>
      <c r="F247" s="134"/>
      <c r="G247" s="134"/>
      <c r="H247" s="134"/>
      <c r="I247" s="134"/>
      <c r="J247" s="134"/>
      <c r="K247" s="134"/>
      <c r="L247" s="134"/>
      <c r="M247" s="134"/>
    </row>
    <row r="248" spans="1:14" ht="3.75" customHeight="1">
      <c r="A248" s="120"/>
      <c r="B248" s="386"/>
      <c r="C248" s="386"/>
      <c r="D248" s="386"/>
      <c r="E248" s="386"/>
      <c r="F248" s="132"/>
      <c r="G248" s="132"/>
      <c r="H248" s="132"/>
      <c r="I248" s="132"/>
      <c r="J248" s="120"/>
      <c r="K248" s="120"/>
    </row>
    <row r="249" spans="1:14" ht="15.75">
      <c r="A249" s="120"/>
      <c r="B249" s="271"/>
      <c r="C249" s="271"/>
      <c r="D249" s="271"/>
      <c r="E249" s="271"/>
      <c r="F249" s="132"/>
      <c r="G249" s="132"/>
      <c r="H249" s="132"/>
      <c r="I249" s="132"/>
      <c r="J249" s="120"/>
      <c r="K249" s="125"/>
      <c r="L249" s="286" t="s">
        <v>103</v>
      </c>
      <c r="M249" s="125"/>
      <c r="N249" s="286" t="s">
        <v>102</v>
      </c>
    </row>
    <row r="250" spans="1:14" ht="12.75" customHeight="1">
      <c r="A250" s="287" t="s">
        <v>79</v>
      </c>
      <c r="B250" s="150"/>
      <c r="C250" s="150"/>
      <c r="D250" s="150"/>
      <c r="E250" s="150"/>
      <c r="F250" s="150"/>
      <c r="G250" s="150"/>
      <c r="H250" s="150"/>
      <c r="I250" s="150"/>
      <c r="J250" s="150"/>
      <c r="K250" s="125"/>
      <c r="L250" s="286" t="s">
        <v>101</v>
      </c>
      <c r="M250" s="125"/>
      <c r="N250" s="286" t="s">
        <v>100</v>
      </c>
    </row>
    <row r="251" spans="1:14" ht="18.75">
      <c r="A251" s="31"/>
      <c r="B251" s="124"/>
      <c r="C251" s="124"/>
      <c r="D251" s="124"/>
      <c r="E251" s="124"/>
      <c r="F251" s="124"/>
      <c r="G251" s="124"/>
      <c r="H251" s="124"/>
      <c r="I251" s="124"/>
      <c r="J251" s="124"/>
      <c r="K251" s="125"/>
      <c r="L251" s="286" t="s">
        <v>99</v>
      </c>
      <c r="M251" s="125"/>
      <c r="N251" s="286" t="s">
        <v>98</v>
      </c>
    </row>
    <row r="252" spans="1:14" ht="16.5" thickBot="1">
      <c r="A252" s="390" t="s">
        <v>123</v>
      </c>
      <c r="B252" s="390"/>
      <c r="C252" s="390"/>
      <c r="D252" s="390"/>
      <c r="E252" s="390"/>
      <c r="F252" s="390"/>
      <c r="G252" s="390"/>
      <c r="H252" s="390"/>
      <c r="I252" s="390"/>
      <c r="J252" s="390"/>
      <c r="K252" s="390"/>
      <c r="L252" s="390"/>
      <c r="M252" s="390"/>
      <c r="N252" s="390"/>
    </row>
    <row r="253" spans="1:14" ht="15.75" thickTop="1">
      <c r="A253" s="394" t="s">
        <v>69</v>
      </c>
      <c r="B253" s="394"/>
      <c r="C253" s="284" t="s">
        <v>95</v>
      </c>
      <c r="D253" s="284" t="s">
        <v>94</v>
      </c>
      <c r="E253" s="284" t="s">
        <v>93</v>
      </c>
      <c r="F253" s="284" t="s">
        <v>92</v>
      </c>
      <c r="G253" s="284" t="s">
        <v>91</v>
      </c>
      <c r="H253" s="284" t="s">
        <v>90</v>
      </c>
      <c r="I253" s="284" t="s">
        <v>89</v>
      </c>
      <c r="J253" s="285" t="s">
        <v>88</v>
      </c>
      <c r="K253" s="284" t="s">
        <v>87</v>
      </c>
      <c r="L253" s="284" t="s">
        <v>86</v>
      </c>
      <c r="M253" s="284" t="s">
        <v>85</v>
      </c>
      <c r="N253" s="283" t="s">
        <v>84</v>
      </c>
    </row>
    <row r="254" spans="1:14" ht="20.100000000000001" customHeight="1">
      <c r="A254" s="394">
        <v>1982</v>
      </c>
      <c r="B254" s="394"/>
      <c r="C254" s="151">
        <v>30.3</v>
      </c>
      <c r="D254" s="151">
        <v>30.1</v>
      </c>
      <c r="E254" s="151">
        <v>35.4</v>
      </c>
      <c r="F254" s="151">
        <v>39.1</v>
      </c>
      <c r="G254" s="151">
        <v>43.3</v>
      </c>
      <c r="H254" s="151">
        <v>47.2</v>
      </c>
      <c r="I254" s="151">
        <v>46.6</v>
      </c>
      <c r="J254" s="151">
        <v>43</v>
      </c>
      <c r="K254" s="151">
        <v>44.3</v>
      </c>
      <c r="L254" s="151">
        <v>40.299999999999997</v>
      </c>
      <c r="M254" s="151">
        <v>35.6</v>
      </c>
      <c r="N254" s="151">
        <v>31</v>
      </c>
    </row>
    <row r="255" spans="1:14" ht="20.100000000000001" customHeight="1">
      <c r="A255" s="394">
        <v>1983</v>
      </c>
      <c r="B255" s="394"/>
      <c r="C255" s="151">
        <v>29.9</v>
      </c>
      <c r="D255" s="151">
        <v>33.200000000000003</v>
      </c>
      <c r="E255" s="151">
        <v>34.1</v>
      </c>
      <c r="F255" s="151">
        <v>37.5</v>
      </c>
      <c r="G255" s="151">
        <v>44</v>
      </c>
      <c r="H255" s="151">
        <v>44.2</v>
      </c>
      <c r="I255" s="151">
        <v>47.6</v>
      </c>
      <c r="J255" s="151">
        <v>45.6</v>
      </c>
      <c r="K255" s="151">
        <v>42.7</v>
      </c>
      <c r="L255" s="151">
        <v>38.6</v>
      </c>
      <c r="M255" s="151">
        <v>34.799999999999997</v>
      </c>
      <c r="N255" s="151">
        <v>29.6</v>
      </c>
    </row>
    <row r="256" spans="1:14" ht="20.100000000000001" customHeight="1">
      <c r="A256" s="394">
        <v>1984</v>
      </c>
      <c r="B256" s="394"/>
      <c r="C256" s="151">
        <v>27.8</v>
      </c>
      <c r="D256" s="151">
        <v>30.6</v>
      </c>
      <c r="E256" s="151">
        <v>41.1</v>
      </c>
      <c r="F256" s="151">
        <v>42.5</v>
      </c>
      <c r="G256" s="151">
        <v>42.7</v>
      </c>
      <c r="H256" s="151">
        <v>41</v>
      </c>
      <c r="I256" s="151">
        <v>47.6</v>
      </c>
      <c r="J256" s="151">
        <v>43.5</v>
      </c>
      <c r="K256" s="151">
        <v>44.5</v>
      </c>
      <c r="L256" s="151">
        <v>39.5</v>
      </c>
      <c r="M256" s="151">
        <v>35.299999999999997</v>
      </c>
      <c r="N256" s="151">
        <v>30.7</v>
      </c>
    </row>
    <row r="257" spans="1:14" ht="20.100000000000001" customHeight="1">
      <c r="A257" s="394">
        <v>1985</v>
      </c>
      <c r="B257" s="394"/>
      <c r="C257" s="151">
        <v>30.8</v>
      </c>
      <c r="D257" s="151">
        <v>31.5</v>
      </c>
      <c r="E257" s="151">
        <v>40.5</v>
      </c>
      <c r="F257" s="151">
        <v>40</v>
      </c>
      <c r="G257" s="151">
        <v>44.4</v>
      </c>
      <c r="H257" s="151">
        <v>44.2</v>
      </c>
      <c r="I257" s="151">
        <v>45.9</v>
      </c>
      <c r="J257" s="151">
        <v>47</v>
      </c>
      <c r="K257" s="151">
        <v>44</v>
      </c>
      <c r="L257" s="151">
        <v>40.299999999999997</v>
      </c>
      <c r="M257" s="151">
        <v>34.799999999999997</v>
      </c>
      <c r="N257" s="151">
        <v>30.2</v>
      </c>
    </row>
    <row r="258" spans="1:14" ht="20.100000000000001" customHeight="1">
      <c r="A258" s="394">
        <v>1986</v>
      </c>
      <c r="B258" s="394"/>
      <c r="C258" s="151">
        <v>27.2</v>
      </c>
      <c r="D258" s="151">
        <v>29.5</v>
      </c>
      <c r="E258" s="151">
        <v>38.5</v>
      </c>
      <c r="F258" s="151">
        <v>41.6</v>
      </c>
      <c r="G258" s="151">
        <v>46.9</v>
      </c>
      <c r="H258" s="151">
        <v>43.1</v>
      </c>
      <c r="I258" s="151">
        <v>46.2</v>
      </c>
      <c r="J258" s="151">
        <v>46.4</v>
      </c>
      <c r="K258" s="151">
        <v>43.3</v>
      </c>
      <c r="L258" s="151">
        <v>42.8</v>
      </c>
      <c r="M258" s="151">
        <v>36.9</v>
      </c>
      <c r="N258" s="151">
        <v>29.5</v>
      </c>
    </row>
    <row r="259" spans="1:14" ht="20.100000000000001" customHeight="1">
      <c r="A259" s="394">
        <v>1987</v>
      </c>
      <c r="B259" s="394"/>
      <c r="C259" s="151">
        <v>31</v>
      </c>
      <c r="D259" s="151">
        <v>34</v>
      </c>
      <c r="E259" s="151">
        <v>36.6</v>
      </c>
      <c r="F259" s="151">
        <v>40.700000000000003</v>
      </c>
      <c r="G259" s="151">
        <v>43.7</v>
      </c>
      <c r="H259" s="151">
        <v>45.3</v>
      </c>
      <c r="I259" s="151">
        <v>47.4</v>
      </c>
      <c r="J259" s="151">
        <v>46.7</v>
      </c>
      <c r="K259" s="151">
        <v>45.9</v>
      </c>
      <c r="L259" s="151">
        <v>40.799999999999997</v>
      </c>
      <c r="M259" s="151">
        <v>36</v>
      </c>
      <c r="N259" s="151">
        <v>28.7</v>
      </c>
    </row>
    <row r="260" spans="1:14" ht="20.100000000000001" customHeight="1">
      <c r="A260" s="394">
        <v>1988</v>
      </c>
      <c r="B260" s="394"/>
      <c r="C260" s="151">
        <v>29.2</v>
      </c>
      <c r="D260" s="151">
        <v>31</v>
      </c>
      <c r="E260" s="151">
        <v>38</v>
      </c>
      <c r="F260" s="151">
        <v>41</v>
      </c>
      <c r="G260" s="151">
        <v>41.2</v>
      </c>
      <c r="H260" s="151">
        <v>46</v>
      </c>
      <c r="I260" s="151">
        <v>46.8</v>
      </c>
      <c r="J260" s="151">
        <v>44.5</v>
      </c>
      <c r="K260" s="151">
        <v>45</v>
      </c>
      <c r="L260" s="151">
        <v>40.5</v>
      </c>
      <c r="M260" s="151">
        <v>35.700000000000003</v>
      </c>
      <c r="N260" s="151">
        <v>30.6</v>
      </c>
    </row>
    <row r="261" spans="1:14" ht="20.100000000000001" customHeight="1">
      <c r="A261" s="394">
        <v>1989</v>
      </c>
      <c r="B261" s="394"/>
      <c r="C261" s="151">
        <v>26.2</v>
      </c>
      <c r="D261" s="151">
        <v>35.799999999999997</v>
      </c>
      <c r="E261" s="151">
        <v>36.200000000000003</v>
      </c>
      <c r="F261" s="151">
        <v>37.1</v>
      </c>
      <c r="G261" s="151">
        <v>43.1</v>
      </c>
      <c r="H261" s="151">
        <v>44</v>
      </c>
      <c r="I261" s="151">
        <v>46.9</v>
      </c>
      <c r="J261" s="151">
        <v>46.3</v>
      </c>
      <c r="K261" s="151">
        <v>44</v>
      </c>
      <c r="L261" s="151">
        <v>40.700000000000003</v>
      </c>
      <c r="M261" s="151">
        <v>36.700000000000003</v>
      </c>
      <c r="N261" s="151">
        <v>31.4</v>
      </c>
    </row>
    <row r="262" spans="1:14" ht="20.100000000000001" customHeight="1">
      <c r="A262" s="394">
        <v>1990</v>
      </c>
      <c r="B262" s="394"/>
      <c r="C262" s="151">
        <v>28.5</v>
      </c>
      <c r="D262" s="151">
        <v>31.5</v>
      </c>
      <c r="E262" s="151">
        <v>36.200000000000003</v>
      </c>
      <c r="F262" s="151">
        <v>41.6</v>
      </c>
      <c r="G262" s="151">
        <v>45.7</v>
      </c>
      <c r="H262" s="151">
        <v>46.2</v>
      </c>
      <c r="I262" s="151">
        <v>47</v>
      </c>
      <c r="J262" s="151">
        <v>45</v>
      </c>
      <c r="K262" s="151">
        <v>43.3</v>
      </c>
      <c r="L262" s="151">
        <v>39</v>
      </c>
      <c r="M262" s="151">
        <v>34.299999999999997</v>
      </c>
      <c r="N262" s="151">
        <v>30.8</v>
      </c>
    </row>
    <row r="263" spans="1:14" ht="20.100000000000001" customHeight="1">
      <c r="A263" s="394">
        <v>1991</v>
      </c>
      <c r="B263" s="394"/>
      <c r="C263" s="151">
        <v>34.299999999999997</v>
      </c>
      <c r="D263" s="151">
        <v>33.4</v>
      </c>
      <c r="E263" s="151">
        <v>38.799999999999997</v>
      </c>
      <c r="F263" s="151">
        <v>40.1</v>
      </c>
      <c r="G263" s="151">
        <v>42.6</v>
      </c>
      <c r="H263" s="151">
        <v>47</v>
      </c>
      <c r="I263" s="151">
        <v>43.4</v>
      </c>
      <c r="J263" s="151">
        <v>44.7</v>
      </c>
      <c r="K263" s="151">
        <v>43.6</v>
      </c>
      <c r="L263" s="151">
        <v>40.4</v>
      </c>
      <c r="M263" s="151">
        <v>35.1</v>
      </c>
      <c r="N263" s="151">
        <v>31.8</v>
      </c>
    </row>
    <row r="264" spans="1:14" ht="20.100000000000001" customHeight="1">
      <c r="A264" s="394">
        <v>1992</v>
      </c>
      <c r="B264" s="394"/>
      <c r="C264" s="151">
        <v>28.2</v>
      </c>
      <c r="D264" s="151">
        <v>30</v>
      </c>
      <c r="E264" s="151">
        <v>35.1</v>
      </c>
      <c r="F264" s="151">
        <v>41.1</v>
      </c>
      <c r="G264" s="151">
        <v>44.6</v>
      </c>
      <c r="H264" s="151">
        <v>46</v>
      </c>
      <c r="I264" s="151">
        <v>45.5</v>
      </c>
      <c r="J264" s="151">
        <v>45.6</v>
      </c>
      <c r="K264" s="151">
        <v>43.2</v>
      </c>
      <c r="L264" s="151">
        <v>39.4</v>
      </c>
      <c r="M264" s="151">
        <v>34.200000000000003</v>
      </c>
      <c r="N264" s="151">
        <v>31.5</v>
      </c>
    </row>
    <row r="265" spans="1:14" ht="20.100000000000001" customHeight="1">
      <c r="A265" s="394">
        <v>1993</v>
      </c>
      <c r="B265" s="394"/>
      <c r="C265" s="151">
        <v>31.5</v>
      </c>
      <c r="D265" s="151">
        <v>34</v>
      </c>
      <c r="E265" s="151">
        <v>37</v>
      </c>
      <c r="F265" s="151">
        <v>41.6</v>
      </c>
      <c r="G265" s="151">
        <v>43.9</v>
      </c>
      <c r="H265" s="151">
        <v>44.4</v>
      </c>
      <c r="I265" s="151">
        <v>46.9</v>
      </c>
      <c r="J265" s="151">
        <v>46.3</v>
      </c>
      <c r="K265" s="151">
        <v>43</v>
      </c>
      <c r="L265" s="151">
        <v>39.4</v>
      </c>
      <c r="M265" s="151">
        <v>36</v>
      </c>
      <c r="N265" s="151">
        <v>29.5</v>
      </c>
    </row>
    <row r="266" spans="1:14" ht="20.100000000000001" customHeight="1">
      <c r="A266" s="394">
        <v>1994</v>
      </c>
      <c r="B266" s="394"/>
      <c r="C266" s="151">
        <v>31.4</v>
      </c>
      <c r="D266" s="151">
        <v>32.6</v>
      </c>
      <c r="E266" s="151">
        <v>35.799999999999997</v>
      </c>
      <c r="F266" s="151">
        <v>43.1</v>
      </c>
      <c r="G266" s="151">
        <v>45.7</v>
      </c>
      <c r="H266" s="151">
        <v>45.1</v>
      </c>
      <c r="I266" s="151">
        <v>42.8</v>
      </c>
      <c r="J266" s="151">
        <v>47.3</v>
      </c>
      <c r="K266" s="151">
        <v>43.5</v>
      </c>
      <c r="L266" s="151">
        <v>39.200000000000003</v>
      </c>
      <c r="M266" s="151">
        <v>36.5</v>
      </c>
      <c r="N266" s="151">
        <v>32.6</v>
      </c>
    </row>
    <row r="267" spans="1:14" ht="20.100000000000001" customHeight="1">
      <c r="A267" s="394">
        <v>1995</v>
      </c>
      <c r="B267" s="394"/>
      <c r="C267" s="151">
        <v>29.4</v>
      </c>
      <c r="D267" s="151">
        <v>32.6</v>
      </c>
      <c r="E267" s="151">
        <v>32.200000000000003</v>
      </c>
      <c r="F267" s="151">
        <v>40.799999999999997</v>
      </c>
      <c r="G267" s="151">
        <v>43.7</v>
      </c>
      <c r="H267" s="151">
        <v>47.2</v>
      </c>
      <c r="I267" s="151">
        <v>43.6</v>
      </c>
      <c r="J267" s="151">
        <v>47.6</v>
      </c>
      <c r="K267" s="151">
        <v>44</v>
      </c>
      <c r="L267" s="151">
        <v>39.9</v>
      </c>
      <c r="M267" s="151">
        <v>34.299999999999997</v>
      </c>
      <c r="N267" s="151">
        <v>31.1</v>
      </c>
    </row>
    <row r="268" spans="1:14" ht="20.100000000000001" customHeight="1">
      <c r="A268" s="394">
        <v>1996</v>
      </c>
      <c r="B268" s="394"/>
      <c r="C268" s="151">
        <v>28.6</v>
      </c>
      <c r="D268" s="151">
        <v>32.799999999999997</v>
      </c>
      <c r="E268" s="151">
        <v>35.5</v>
      </c>
      <c r="F268" s="151">
        <v>41.4</v>
      </c>
      <c r="G268" s="151">
        <v>45.4</v>
      </c>
      <c r="H268" s="151">
        <v>46</v>
      </c>
      <c r="I268" s="151">
        <v>47.1</v>
      </c>
      <c r="J268" s="151">
        <v>47.1</v>
      </c>
      <c r="K268" s="151">
        <v>42.6</v>
      </c>
      <c r="L268" s="151">
        <v>40.5</v>
      </c>
      <c r="M268" s="151">
        <v>33.4</v>
      </c>
      <c r="N268" s="151">
        <v>29.1</v>
      </c>
    </row>
    <row r="269" spans="1:14" ht="20.100000000000001" customHeight="1">
      <c r="A269" s="394">
        <v>1997</v>
      </c>
      <c r="B269" s="394"/>
      <c r="C269" s="151">
        <v>28.3</v>
      </c>
      <c r="D269" s="151">
        <v>35.700000000000003</v>
      </c>
      <c r="E269" s="151">
        <v>35</v>
      </c>
      <c r="F269" s="151">
        <v>40.1</v>
      </c>
      <c r="G269" s="151">
        <v>44</v>
      </c>
      <c r="H269" s="151">
        <v>46.8</v>
      </c>
      <c r="I269" s="151">
        <v>45.3</v>
      </c>
      <c r="J269" s="151">
        <v>44.9</v>
      </c>
      <c r="K269" s="151">
        <v>44.5</v>
      </c>
      <c r="L269" s="151">
        <v>43.1</v>
      </c>
      <c r="M269" s="151">
        <v>35.200000000000003</v>
      </c>
      <c r="N269" s="151">
        <v>30.2</v>
      </c>
    </row>
    <row r="270" spans="1:14" ht="20.100000000000001" customHeight="1">
      <c r="A270" s="394">
        <v>1998</v>
      </c>
      <c r="B270" s="394"/>
      <c r="C270" s="151">
        <v>28.5</v>
      </c>
      <c r="D270" s="151">
        <v>32.299999999999997</v>
      </c>
      <c r="E270" s="151">
        <v>43</v>
      </c>
      <c r="F270" s="151">
        <v>42.9</v>
      </c>
      <c r="G270" s="151">
        <v>45.9</v>
      </c>
      <c r="H270" s="151">
        <v>46.9</v>
      </c>
      <c r="I270" s="151">
        <v>47.8</v>
      </c>
      <c r="J270" s="151">
        <v>47.8</v>
      </c>
      <c r="K270" s="151">
        <v>45.7</v>
      </c>
      <c r="L270" s="151">
        <v>42.2</v>
      </c>
      <c r="M270" s="151">
        <v>35</v>
      </c>
      <c r="N270" s="151">
        <v>33.799999999999997</v>
      </c>
    </row>
    <row r="271" spans="1:14" ht="20.100000000000001" customHeight="1">
      <c r="A271" s="394">
        <v>1999</v>
      </c>
      <c r="B271" s="394"/>
      <c r="C271" s="151">
        <v>31</v>
      </c>
      <c r="D271" s="151">
        <v>35.6</v>
      </c>
      <c r="E271" s="151">
        <v>40.5</v>
      </c>
      <c r="F271" s="151">
        <v>44.7</v>
      </c>
      <c r="G271" s="151">
        <v>46.2</v>
      </c>
      <c r="H271" s="151">
        <v>48.5</v>
      </c>
      <c r="I271" s="151">
        <v>48.5</v>
      </c>
      <c r="J271" s="151">
        <v>49.2</v>
      </c>
      <c r="K271" s="151">
        <v>47.7</v>
      </c>
      <c r="L271" s="151">
        <v>41.8</v>
      </c>
      <c r="M271" s="151">
        <v>37.9</v>
      </c>
      <c r="N271" s="151">
        <v>30.9</v>
      </c>
    </row>
    <row r="272" spans="1:14" ht="20.100000000000001" customHeight="1">
      <c r="A272" s="394">
        <v>2000</v>
      </c>
      <c r="B272" s="394"/>
      <c r="C272" s="151">
        <v>30.6</v>
      </c>
      <c r="D272" s="151">
        <v>34.5</v>
      </c>
      <c r="E272" s="151">
        <v>39.200000000000003</v>
      </c>
      <c r="F272" s="151">
        <v>44</v>
      </c>
      <c r="G272" s="151">
        <v>43.2</v>
      </c>
      <c r="H272" s="151">
        <v>46</v>
      </c>
      <c r="I272" s="151">
        <v>48.7</v>
      </c>
      <c r="J272" s="151">
        <v>48.2</v>
      </c>
      <c r="K272" s="151">
        <v>42.7</v>
      </c>
      <c r="L272" s="151">
        <v>41.1</v>
      </c>
      <c r="M272" s="151">
        <v>36.1</v>
      </c>
      <c r="N272" s="151">
        <v>32.6</v>
      </c>
    </row>
    <row r="273" spans="1:14" ht="20.100000000000001" customHeight="1">
      <c r="A273" s="394">
        <v>2001</v>
      </c>
      <c r="B273" s="394"/>
      <c r="C273" s="151">
        <v>27.6</v>
      </c>
      <c r="D273" s="151">
        <v>34</v>
      </c>
      <c r="E273" s="151">
        <v>38.799999999999997</v>
      </c>
      <c r="F273" s="151">
        <v>41.1</v>
      </c>
      <c r="G273" s="151">
        <v>46.2</v>
      </c>
      <c r="H273" s="151">
        <v>46</v>
      </c>
      <c r="I273" s="151">
        <v>47.8</v>
      </c>
      <c r="J273" s="151">
        <v>48.3</v>
      </c>
      <c r="K273" s="151">
        <v>44.7</v>
      </c>
      <c r="L273" s="151">
        <v>41.7</v>
      </c>
      <c r="M273" s="151">
        <v>35.700000000000003</v>
      </c>
      <c r="N273" s="151">
        <v>33.4</v>
      </c>
    </row>
    <row r="274" spans="1:14" ht="20.100000000000001" customHeight="1">
      <c r="A274" s="394">
        <v>2002</v>
      </c>
      <c r="B274" s="394"/>
      <c r="C274" s="151">
        <v>30.4</v>
      </c>
      <c r="D274" s="151">
        <v>35.9</v>
      </c>
      <c r="E274" s="151">
        <v>39</v>
      </c>
      <c r="F274" s="151">
        <v>43.2</v>
      </c>
      <c r="G274" s="151">
        <v>46.3</v>
      </c>
      <c r="H274" s="151">
        <v>47.9</v>
      </c>
      <c r="I274" s="151">
        <v>47.7</v>
      </c>
      <c r="J274" s="151">
        <v>48.5</v>
      </c>
      <c r="K274" s="151">
        <v>44</v>
      </c>
      <c r="L274" s="151">
        <v>42.4</v>
      </c>
      <c r="M274" s="151">
        <v>34.799999999999997</v>
      </c>
      <c r="N274" s="151">
        <v>31.8</v>
      </c>
    </row>
    <row r="275" spans="1:14" ht="20.100000000000001" customHeight="1">
      <c r="A275" s="394">
        <v>2003</v>
      </c>
      <c r="B275" s="394"/>
      <c r="C275" s="151">
        <v>31</v>
      </c>
      <c r="D275" s="151">
        <v>35.700000000000003</v>
      </c>
      <c r="E275" s="151">
        <v>41.8</v>
      </c>
      <c r="F275" s="151">
        <v>43.3</v>
      </c>
      <c r="G275" s="151">
        <v>45.2</v>
      </c>
      <c r="H275" s="151">
        <v>46.1</v>
      </c>
      <c r="I275" s="151">
        <v>45.7</v>
      </c>
      <c r="J275" s="151">
        <v>47.7</v>
      </c>
      <c r="K275" s="151">
        <v>45.4</v>
      </c>
      <c r="L275" s="151">
        <v>41.9</v>
      </c>
      <c r="M275" s="151">
        <v>35.299999999999997</v>
      </c>
      <c r="N275" s="151">
        <v>32.1</v>
      </c>
    </row>
    <row r="276" spans="1:14" ht="20.100000000000001" customHeight="1">
      <c r="A276" s="394">
        <v>2004</v>
      </c>
      <c r="B276" s="394"/>
      <c r="C276" s="151">
        <v>31.2</v>
      </c>
      <c r="D276" s="151">
        <v>34.9</v>
      </c>
      <c r="E276" s="151">
        <v>39.200000000000003</v>
      </c>
      <c r="F276" s="151">
        <v>42.6</v>
      </c>
      <c r="G276" s="151">
        <v>46.5</v>
      </c>
      <c r="H276" s="151">
        <v>46.9</v>
      </c>
      <c r="I276" s="151">
        <v>47.3</v>
      </c>
      <c r="J276" s="151">
        <v>46.8</v>
      </c>
      <c r="K276" s="151">
        <v>44</v>
      </c>
      <c r="L276" s="151">
        <v>40.5</v>
      </c>
      <c r="M276" s="151">
        <v>35.700000000000003</v>
      </c>
      <c r="N276" s="151">
        <v>32</v>
      </c>
    </row>
    <row r="277" spans="1:14" ht="20.100000000000001" customHeight="1">
      <c r="A277" s="394">
        <v>2005</v>
      </c>
      <c r="B277" s="394"/>
      <c r="C277" s="151">
        <v>28.5</v>
      </c>
      <c r="D277" s="151">
        <v>31.8</v>
      </c>
      <c r="E277" s="151">
        <v>36.700000000000003</v>
      </c>
      <c r="F277" s="151">
        <v>42.9</v>
      </c>
      <c r="G277" s="151">
        <v>45.9</v>
      </c>
      <c r="H277" s="151">
        <v>45.3</v>
      </c>
      <c r="I277" s="151">
        <v>46.7</v>
      </c>
      <c r="J277" s="151">
        <v>47.4</v>
      </c>
      <c r="K277" s="151">
        <v>44.6</v>
      </c>
      <c r="L277" s="151">
        <v>42.6</v>
      </c>
      <c r="M277" s="151">
        <v>36.1</v>
      </c>
      <c r="N277" s="151">
        <v>29.9</v>
      </c>
    </row>
    <row r="278" spans="1:14" ht="20.100000000000001" customHeight="1">
      <c r="A278" s="394">
        <v>2006</v>
      </c>
      <c r="B278" s="394"/>
      <c r="C278" s="151">
        <v>32.299999999999997</v>
      </c>
      <c r="D278" s="151">
        <v>34.6</v>
      </c>
      <c r="E278" s="151">
        <v>36.799999999999997</v>
      </c>
      <c r="F278" s="151">
        <v>42.3</v>
      </c>
      <c r="G278" s="151">
        <v>43.4</v>
      </c>
      <c r="H278" s="151">
        <v>46.3</v>
      </c>
      <c r="I278" s="151">
        <v>46.3</v>
      </c>
      <c r="J278" s="151">
        <v>46.9</v>
      </c>
      <c r="K278" s="151">
        <v>45.1</v>
      </c>
      <c r="L278" s="151">
        <v>40.1</v>
      </c>
      <c r="M278" s="151">
        <v>37.200000000000003</v>
      </c>
      <c r="N278" s="151">
        <v>31.1</v>
      </c>
    </row>
    <row r="279" spans="1:14" ht="20.100000000000001" customHeight="1">
      <c r="A279" s="394">
        <v>2007</v>
      </c>
      <c r="B279" s="394"/>
      <c r="C279" s="151">
        <v>28.6</v>
      </c>
      <c r="D279" s="151">
        <v>35.1</v>
      </c>
      <c r="E279" s="151">
        <v>37.299999999999997</v>
      </c>
      <c r="F279" s="151">
        <v>42.4</v>
      </c>
      <c r="G279" s="151">
        <v>45.5</v>
      </c>
      <c r="H279" s="151">
        <v>46.1</v>
      </c>
      <c r="I279" s="151">
        <v>46.5</v>
      </c>
      <c r="J279" s="151">
        <v>47.2</v>
      </c>
      <c r="K279" s="151">
        <v>45.4</v>
      </c>
      <c r="L279" s="151">
        <v>40.4</v>
      </c>
      <c r="M279" s="151">
        <v>34.6</v>
      </c>
      <c r="N279" s="151">
        <v>29.4</v>
      </c>
    </row>
    <row r="280" spans="1:14" ht="20.100000000000001" customHeight="1">
      <c r="A280" s="394">
        <v>2008</v>
      </c>
      <c r="B280" s="394"/>
      <c r="C280" s="151">
        <v>28.8</v>
      </c>
      <c r="D280" s="151">
        <v>33.5</v>
      </c>
      <c r="E280" s="151">
        <v>38.299999999999997</v>
      </c>
      <c r="F280" s="151">
        <v>40.299999999999997</v>
      </c>
      <c r="G280" s="151">
        <v>44.5</v>
      </c>
      <c r="H280" s="151">
        <v>48.3</v>
      </c>
      <c r="I280" s="151">
        <v>48.6</v>
      </c>
      <c r="J280" s="151">
        <v>46.3</v>
      </c>
      <c r="K280" s="151">
        <v>43.5</v>
      </c>
      <c r="L280" s="151">
        <v>40.1</v>
      </c>
      <c r="M280" s="151">
        <v>36.6</v>
      </c>
      <c r="N280" s="151">
        <v>28.5</v>
      </c>
    </row>
    <row r="281" spans="1:14" ht="20.100000000000001" customHeight="1">
      <c r="A281" s="394">
        <v>2009</v>
      </c>
      <c r="B281" s="394"/>
      <c r="C281" s="151">
        <v>28.5</v>
      </c>
      <c r="D281" s="151">
        <v>38.1</v>
      </c>
      <c r="E281" s="151">
        <v>38.4</v>
      </c>
      <c r="F281" s="151">
        <v>43.1</v>
      </c>
      <c r="G281" s="151">
        <v>46.4</v>
      </c>
      <c r="H281" s="151">
        <v>46.2</v>
      </c>
      <c r="I281" s="151">
        <v>47.1</v>
      </c>
      <c r="J281" s="151">
        <v>46.4</v>
      </c>
      <c r="K281" s="151">
        <v>46</v>
      </c>
      <c r="L281" s="151">
        <v>40.6</v>
      </c>
      <c r="M281" s="151">
        <v>37.700000000000003</v>
      </c>
      <c r="N281" s="151">
        <v>31.4</v>
      </c>
    </row>
    <row r="282" spans="1:14" ht="18" customHeight="1">
      <c r="A282" s="394">
        <v>2010</v>
      </c>
      <c r="B282" s="394"/>
      <c r="C282" s="151">
        <v>30.1</v>
      </c>
      <c r="D282" s="151">
        <v>34.9</v>
      </c>
      <c r="E282" s="151">
        <v>41</v>
      </c>
      <c r="F282" s="151">
        <v>41.8</v>
      </c>
      <c r="G282" s="151">
        <v>45.9</v>
      </c>
      <c r="H282" s="151">
        <v>47.2</v>
      </c>
      <c r="I282" s="151">
        <v>46.9</v>
      </c>
      <c r="J282" s="151">
        <v>46.6</v>
      </c>
      <c r="K282" s="151">
        <v>46</v>
      </c>
      <c r="L282" s="151">
        <v>39.9</v>
      </c>
      <c r="M282" s="151">
        <v>35.9</v>
      </c>
      <c r="N282" s="151">
        <v>31.8</v>
      </c>
    </row>
    <row r="283" spans="1:14">
      <c r="A283" s="281" t="s">
        <v>81</v>
      </c>
      <c r="B283" s="31"/>
      <c r="C283" s="31"/>
      <c r="D283" s="31"/>
      <c r="E283" s="31"/>
      <c r="F283" s="31"/>
      <c r="G283" s="31"/>
      <c r="H283" s="31"/>
      <c r="I283" s="31"/>
      <c r="J283" s="31"/>
      <c r="K283" s="31"/>
      <c r="L283" s="31"/>
      <c r="M283" s="31"/>
    </row>
    <row r="284" spans="1:14" ht="6" customHeight="1"/>
    <row r="285" spans="1:14" ht="15.75">
      <c r="A285" s="120"/>
      <c r="B285" s="271"/>
      <c r="C285" s="271"/>
      <c r="D285" s="271"/>
      <c r="E285" s="271"/>
      <c r="F285" s="121"/>
      <c r="G285" s="121"/>
      <c r="H285" s="121"/>
      <c r="I285" s="121"/>
      <c r="J285" s="120"/>
      <c r="K285" s="122"/>
      <c r="L285" s="286" t="s">
        <v>108</v>
      </c>
      <c r="M285" s="286"/>
      <c r="N285" s="286" t="s">
        <v>102</v>
      </c>
    </row>
    <row r="286" spans="1:14" ht="17.25" customHeight="1">
      <c r="A286" s="287" t="s">
        <v>107</v>
      </c>
      <c r="B286" s="123"/>
      <c r="C286" s="123"/>
      <c r="D286" s="123"/>
      <c r="E286" s="123"/>
      <c r="F286" s="123"/>
      <c r="G286" s="123"/>
      <c r="H286" s="123"/>
      <c r="I286" s="123"/>
      <c r="J286" s="123"/>
      <c r="K286" s="122"/>
      <c r="L286" s="286" t="s">
        <v>106</v>
      </c>
      <c r="M286" s="286"/>
      <c r="N286" s="286" t="s">
        <v>100</v>
      </c>
    </row>
    <row r="287" spans="1:14" ht="14.25" customHeight="1">
      <c r="A287" s="42"/>
      <c r="B287" s="42"/>
      <c r="C287" s="124"/>
      <c r="D287" s="124"/>
      <c r="E287" s="124"/>
      <c r="F287" s="124"/>
      <c r="G287" s="124"/>
      <c r="H287" s="124"/>
      <c r="I287" s="124"/>
      <c r="J287" s="124"/>
      <c r="K287" s="125"/>
      <c r="L287" s="286" t="s">
        <v>105</v>
      </c>
      <c r="M287" s="286"/>
      <c r="N287" s="286" t="s">
        <v>98</v>
      </c>
    </row>
    <row r="288" spans="1:14" ht="16.5" thickBot="1">
      <c r="A288" s="390" t="s">
        <v>122</v>
      </c>
      <c r="B288" s="390"/>
      <c r="C288" s="390"/>
      <c r="D288" s="390"/>
      <c r="E288" s="390"/>
      <c r="F288" s="390"/>
      <c r="G288" s="390"/>
      <c r="H288" s="390"/>
      <c r="I288" s="390"/>
      <c r="J288" s="390"/>
      <c r="K288" s="390"/>
      <c r="L288" s="390"/>
      <c r="M288" s="390"/>
      <c r="N288" s="390"/>
    </row>
    <row r="289" spans="1:14" ht="15.75" thickTop="1">
      <c r="A289" s="394" t="s">
        <v>69</v>
      </c>
      <c r="B289" s="395"/>
      <c r="C289" s="284" t="s">
        <v>95</v>
      </c>
      <c r="D289" s="284" t="s">
        <v>94</v>
      </c>
      <c r="E289" s="284" t="s">
        <v>93</v>
      </c>
      <c r="F289" s="284" t="s">
        <v>92</v>
      </c>
      <c r="G289" s="284" t="s">
        <v>91</v>
      </c>
      <c r="H289" s="284" t="s">
        <v>90</v>
      </c>
      <c r="I289" s="284" t="s">
        <v>89</v>
      </c>
      <c r="J289" s="285" t="s">
        <v>88</v>
      </c>
      <c r="K289" s="284" t="s">
        <v>87</v>
      </c>
      <c r="L289" s="284" t="s">
        <v>86</v>
      </c>
      <c r="M289" s="284" t="s">
        <v>85</v>
      </c>
      <c r="N289" s="283" t="s">
        <v>84</v>
      </c>
    </row>
    <row r="290" spans="1:14" ht="20.100000000000001" customHeight="1">
      <c r="A290" s="395">
        <v>1971</v>
      </c>
      <c r="B290" s="395"/>
      <c r="C290" s="137">
        <v>8.8000000000000007</v>
      </c>
      <c r="D290" s="137">
        <v>10.7</v>
      </c>
      <c r="E290" s="137">
        <v>11.2</v>
      </c>
      <c r="F290" s="137">
        <v>16.399999999999999</v>
      </c>
      <c r="G290" s="137">
        <v>16</v>
      </c>
      <c r="H290" s="137">
        <v>22.1</v>
      </c>
      <c r="I290" s="137">
        <v>23.8</v>
      </c>
      <c r="J290" s="137">
        <v>26</v>
      </c>
      <c r="K290" s="137">
        <v>20.399999999999999</v>
      </c>
      <c r="L290" s="137">
        <v>17.8</v>
      </c>
      <c r="M290" s="137">
        <v>15.4</v>
      </c>
      <c r="N290" s="137">
        <v>10.9</v>
      </c>
    </row>
    <row r="291" spans="1:14" ht="20.100000000000001" customHeight="1">
      <c r="A291" s="395">
        <v>1972</v>
      </c>
      <c r="B291" s="395"/>
      <c r="C291" s="137">
        <v>9.4</v>
      </c>
      <c r="D291" s="137">
        <v>7.5</v>
      </c>
      <c r="E291" s="137">
        <v>12.6</v>
      </c>
      <c r="F291" s="137">
        <v>14.5</v>
      </c>
      <c r="G291" s="137">
        <v>20.2</v>
      </c>
      <c r="H291" s="137">
        <v>24.9</v>
      </c>
      <c r="I291" s="137">
        <v>26.7</v>
      </c>
      <c r="J291" s="137">
        <v>25.6</v>
      </c>
      <c r="K291" s="137">
        <v>25</v>
      </c>
      <c r="L291" s="137">
        <v>19.100000000000001</v>
      </c>
      <c r="M291" s="137">
        <v>14.7</v>
      </c>
      <c r="N291" s="137">
        <v>10.7</v>
      </c>
    </row>
    <row r="292" spans="1:14" ht="20.100000000000001" customHeight="1">
      <c r="A292" s="395">
        <v>1973</v>
      </c>
      <c r="B292" s="395"/>
      <c r="C292" s="137">
        <v>7.9</v>
      </c>
      <c r="D292" s="137">
        <v>8.9</v>
      </c>
      <c r="E292" s="137">
        <v>14.7</v>
      </c>
      <c r="F292" s="137">
        <v>15.6</v>
      </c>
      <c r="G292" s="137">
        <v>22.2</v>
      </c>
      <c r="H292" s="137">
        <v>23.6</v>
      </c>
      <c r="I292" s="137">
        <v>26.5</v>
      </c>
      <c r="J292" s="137">
        <v>27.6</v>
      </c>
      <c r="K292" s="137">
        <v>25</v>
      </c>
      <c r="L292" s="137">
        <v>18.100000000000001</v>
      </c>
      <c r="M292" s="137">
        <v>14.7</v>
      </c>
      <c r="N292" s="137">
        <v>9.6</v>
      </c>
    </row>
    <row r="293" spans="1:14" ht="20.100000000000001" customHeight="1">
      <c r="A293" s="395">
        <v>1974</v>
      </c>
      <c r="B293" s="395"/>
      <c r="C293" s="137">
        <v>9.1999999999999993</v>
      </c>
      <c r="D293" s="137">
        <v>9.5</v>
      </c>
      <c r="E293" s="137">
        <v>13.9</v>
      </c>
      <c r="F293" s="137">
        <v>15.6</v>
      </c>
      <c r="G293" s="137">
        <v>20.100000000000001</v>
      </c>
      <c r="H293" s="137">
        <v>23.2</v>
      </c>
      <c r="I293" s="137">
        <v>22.7</v>
      </c>
      <c r="J293" s="137">
        <v>26.7</v>
      </c>
      <c r="K293" s="137">
        <v>23.5</v>
      </c>
      <c r="L293" s="137">
        <v>17.2</v>
      </c>
      <c r="M293" s="137">
        <v>13.3</v>
      </c>
      <c r="N293" s="137">
        <v>12</v>
      </c>
    </row>
    <row r="294" spans="1:14" ht="20.100000000000001" customHeight="1">
      <c r="A294" s="395">
        <v>1975</v>
      </c>
      <c r="B294" s="395"/>
      <c r="C294" s="137">
        <v>10.6</v>
      </c>
      <c r="D294" s="137">
        <v>10.8</v>
      </c>
      <c r="E294" s="137">
        <v>10.3</v>
      </c>
      <c r="F294" s="137">
        <v>13.3</v>
      </c>
      <c r="G294" s="137">
        <v>22</v>
      </c>
      <c r="H294" s="137">
        <v>23.3</v>
      </c>
      <c r="I294" s="137">
        <v>26.1</v>
      </c>
      <c r="J294" s="137">
        <v>25.6</v>
      </c>
      <c r="K294" s="137">
        <v>25.3</v>
      </c>
      <c r="L294" s="137">
        <v>16.7</v>
      </c>
      <c r="M294" s="137">
        <v>16.899999999999999</v>
      </c>
      <c r="N294" s="137">
        <v>10</v>
      </c>
    </row>
    <row r="295" spans="1:14" ht="20.100000000000001" customHeight="1">
      <c r="A295" s="395">
        <v>1976</v>
      </c>
      <c r="B295" s="395"/>
      <c r="C295" s="137">
        <v>10.199999999999999</v>
      </c>
      <c r="D295" s="137">
        <v>11.8</v>
      </c>
      <c r="E295" s="137">
        <v>14</v>
      </c>
      <c r="F295" s="137">
        <v>16.600000000000001</v>
      </c>
      <c r="G295" s="137">
        <v>20.2</v>
      </c>
      <c r="H295" s="137">
        <v>23.5</v>
      </c>
      <c r="I295" s="137">
        <v>27</v>
      </c>
      <c r="J295" s="137">
        <v>27</v>
      </c>
      <c r="K295" s="137">
        <v>24.2</v>
      </c>
      <c r="L295" s="137">
        <v>20.8</v>
      </c>
      <c r="M295" s="137">
        <v>13.1</v>
      </c>
      <c r="N295" s="137">
        <v>13.6</v>
      </c>
    </row>
    <row r="296" spans="1:14" ht="20.100000000000001" customHeight="1">
      <c r="A296" s="395">
        <v>1977</v>
      </c>
      <c r="B296" s="395"/>
      <c r="C296" s="137">
        <v>10.4</v>
      </c>
      <c r="D296" s="137">
        <v>12.2</v>
      </c>
      <c r="E296" s="137">
        <v>15.5</v>
      </c>
      <c r="F296" s="137">
        <v>16.100000000000001</v>
      </c>
      <c r="G296" s="137">
        <v>23</v>
      </c>
      <c r="H296" s="137">
        <v>25.2</v>
      </c>
      <c r="I296" s="137">
        <v>26.2</v>
      </c>
      <c r="J296" s="137">
        <v>26.6</v>
      </c>
      <c r="K296" s="137">
        <v>25.4</v>
      </c>
      <c r="L296" s="137">
        <v>21.9</v>
      </c>
      <c r="M296" s="137">
        <v>15.4</v>
      </c>
      <c r="N296" s="137">
        <v>14.9</v>
      </c>
    </row>
    <row r="297" spans="1:14" ht="20.100000000000001" customHeight="1">
      <c r="A297" s="395">
        <v>1978</v>
      </c>
      <c r="B297" s="395"/>
      <c r="C297" s="137">
        <v>12</v>
      </c>
      <c r="D297" s="137">
        <v>10.5</v>
      </c>
      <c r="E297" s="137">
        <v>13.2</v>
      </c>
      <c r="F297" s="137">
        <v>15.6</v>
      </c>
      <c r="G297" s="137">
        <v>18.600000000000001</v>
      </c>
      <c r="H297" s="137">
        <v>24.5</v>
      </c>
      <c r="I297" s="137">
        <v>26.5</v>
      </c>
      <c r="J297" s="137">
        <v>26</v>
      </c>
      <c r="K297" s="137">
        <v>24.7</v>
      </c>
      <c r="L297" s="137">
        <v>21</v>
      </c>
      <c r="M297" s="137">
        <v>15.4</v>
      </c>
      <c r="N297" s="137">
        <v>13.3</v>
      </c>
    </row>
    <row r="298" spans="1:14" ht="20.100000000000001" customHeight="1">
      <c r="A298" s="395">
        <v>1979</v>
      </c>
      <c r="B298" s="395"/>
      <c r="C298" s="137">
        <v>9.1</v>
      </c>
      <c r="D298" s="137">
        <v>10.8</v>
      </c>
      <c r="E298" s="137">
        <v>12.8</v>
      </c>
      <c r="F298" s="137">
        <v>16.399999999999999</v>
      </c>
      <c r="G298" s="137">
        <v>18</v>
      </c>
      <c r="H298" s="137">
        <v>25.6</v>
      </c>
      <c r="I298" s="137">
        <v>24</v>
      </c>
      <c r="J298" s="137">
        <v>26.5</v>
      </c>
      <c r="K298" s="137">
        <v>25</v>
      </c>
      <c r="L298" s="137">
        <v>21.6</v>
      </c>
      <c r="M298" s="137">
        <v>13</v>
      </c>
      <c r="N298" s="137">
        <v>12</v>
      </c>
    </row>
    <row r="299" spans="1:14" ht="20.100000000000001" customHeight="1">
      <c r="A299" s="395">
        <v>1980</v>
      </c>
      <c r="B299" s="395"/>
      <c r="C299" s="137">
        <v>9.8000000000000007</v>
      </c>
      <c r="D299" s="137">
        <v>9.1999999999999993</v>
      </c>
      <c r="E299" s="137">
        <v>11.3</v>
      </c>
      <c r="F299" s="137">
        <v>18</v>
      </c>
      <c r="G299" s="137">
        <v>20.8</v>
      </c>
      <c r="H299" s="137">
        <v>25</v>
      </c>
      <c r="I299" s="137">
        <v>26</v>
      </c>
      <c r="J299" s="137">
        <v>26.4</v>
      </c>
      <c r="K299" s="137">
        <v>24.5</v>
      </c>
      <c r="L299" s="137">
        <v>21.6</v>
      </c>
      <c r="M299" s="137">
        <v>17.399999999999999</v>
      </c>
      <c r="N299" s="137">
        <v>11.4</v>
      </c>
    </row>
    <row r="300" spans="1:14" ht="20.100000000000001" customHeight="1">
      <c r="A300" s="395">
        <v>1981</v>
      </c>
      <c r="B300" s="395"/>
      <c r="C300" s="137">
        <v>10.5</v>
      </c>
      <c r="D300" s="137">
        <v>10.3</v>
      </c>
      <c r="E300" s="137">
        <v>13.7</v>
      </c>
      <c r="F300" s="137">
        <v>13.6</v>
      </c>
      <c r="G300" s="137">
        <v>18.600000000000001</v>
      </c>
      <c r="H300" s="137">
        <v>24.2</v>
      </c>
      <c r="I300" s="137">
        <v>25.7</v>
      </c>
      <c r="J300" s="137">
        <v>27.1</v>
      </c>
      <c r="K300" s="137">
        <v>23.2</v>
      </c>
      <c r="L300" s="137">
        <v>15.8</v>
      </c>
      <c r="M300" s="137">
        <v>12.3</v>
      </c>
      <c r="N300" s="137">
        <v>12.3</v>
      </c>
    </row>
    <row r="301" spans="1:14">
      <c r="A301" s="281" t="s">
        <v>81</v>
      </c>
      <c r="B301" s="129"/>
      <c r="C301" s="129"/>
      <c r="D301" s="129"/>
      <c r="E301" s="129"/>
      <c r="F301" s="129"/>
      <c r="G301" s="129"/>
      <c r="H301" s="129"/>
      <c r="I301" s="129"/>
      <c r="J301" s="129"/>
      <c r="K301" s="129"/>
      <c r="L301" s="129"/>
      <c r="M301" s="129"/>
    </row>
    <row r="302" spans="1:14" ht="15.75">
      <c r="A302" s="120"/>
      <c r="B302" s="271"/>
      <c r="C302" s="271"/>
      <c r="D302" s="271"/>
      <c r="E302" s="271"/>
      <c r="F302" s="121"/>
      <c r="G302" s="121"/>
      <c r="H302" s="121"/>
      <c r="I302" s="121"/>
      <c r="J302" s="120"/>
      <c r="K302" s="125"/>
      <c r="L302" s="286" t="s">
        <v>103</v>
      </c>
      <c r="M302" s="125"/>
      <c r="N302" s="286" t="s">
        <v>102</v>
      </c>
    </row>
    <row r="303" spans="1:14" ht="14.25" customHeight="1">
      <c r="A303" s="287" t="s">
        <v>79</v>
      </c>
      <c r="B303" s="123"/>
      <c r="C303" s="123"/>
      <c r="D303" s="123"/>
      <c r="E303" s="123"/>
      <c r="F303" s="123"/>
      <c r="G303" s="123"/>
      <c r="H303" s="123"/>
      <c r="I303" s="123"/>
      <c r="J303" s="123"/>
      <c r="K303" s="125"/>
      <c r="L303" s="286" t="s">
        <v>101</v>
      </c>
      <c r="M303" s="125"/>
      <c r="N303" s="286" t="s">
        <v>100</v>
      </c>
    </row>
    <row r="304" spans="1:14" ht="14.25" customHeight="1">
      <c r="A304" s="42"/>
      <c r="B304" s="42"/>
      <c r="C304" s="124"/>
      <c r="D304" s="124"/>
      <c r="E304" s="124"/>
      <c r="F304" s="124"/>
      <c r="G304" s="124"/>
      <c r="H304" s="124"/>
      <c r="I304" s="124"/>
      <c r="J304" s="124"/>
      <c r="K304" s="125"/>
      <c r="L304" s="286" t="s">
        <v>99</v>
      </c>
      <c r="M304" s="125"/>
      <c r="N304" s="286" t="s">
        <v>98</v>
      </c>
    </row>
    <row r="305" spans="1:14" ht="16.5" thickBot="1">
      <c r="A305" s="390" t="s">
        <v>121</v>
      </c>
      <c r="B305" s="390"/>
      <c r="C305" s="390"/>
      <c r="D305" s="390"/>
      <c r="E305" s="390"/>
      <c r="F305" s="390"/>
      <c r="G305" s="390"/>
      <c r="H305" s="390"/>
      <c r="I305" s="390"/>
      <c r="J305" s="390"/>
      <c r="K305" s="390"/>
      <c r="L305" s="390"/>
      <c r="M305" s="390"/>
      <c r="N305" s="390"/>
    </row>
    <row r="306" spans="1:14" ht="15.75" thickTop="1">
      <c r="A306" s="394" t="s">
        <v>69</v>
      </c>
      <c r="B306" s="395"/>
      <c r="C306" s="284" t="s">
        <v>95</v>
      </c>
      <c r="D306" s="284" t="s">
        <v>94</v>
      </c>
      <c r="E306" s="284" t="s">
        <v>93</v>
      </c>
      <c r="F306" s="284" t="s">
        <v>92</v>
      </c>
      <c r="G306" s="284" t="s">
        <v>91</v>
      </c>
      <c r="H306" s="284" t="s">
        <v>90</v>
      </c>
      <c r="I306" s="284" t="s">
        <v>89</v>
      </c>
      <c r="J306" s="285" t="s">
        <v>88</v>
      </c>
      <c r="K306" s="284" t="s">
        <v>87</v>
      </c>
      <c r="L306" s="284" t="s">
        <v>86</v>
      </c>
      <c r="M306" s="284" t="s">
        <v>85</v>
      </c>
      <c r="N306" s="283" t="s">
        <v>84</v>
      </c>
    </row>
    <row r="307" spans="1:14" ht="20.100000000000001" customHeight="1">
      <c r="A307" s="395">
        <v>1982</v>
      </c>
      <c r="B307" s="395"/>
      <c r="C307" s="137">
        <v>6.6</v>
      </c>
      <c r="D307" s="137">
        <v>8</v>
      </c>
      <c r="E307" s="137">
        <v>9</v>
      </c>
      <c r="F307" s="137">
        <v>12.9</v>
      </c>
      <c r="G307" s="137">
        <v>18.8</v>
      </c>
      <c r="H307" s="137">
        <v>20</v>
      </c>
      <c r="I307" s="137">
        <v>23.8</v>
      </c>
      <c r="J307" s="137">
        <v>24.9</v>
      </c>
      <c r="K307" s="137">
        <v>23.4</v>
      </c>
      <c r="L307" s="137">
        <v>19.2</v>
      </c>
      <c r="M307" s="137">
        <v>12</v>
      </c>
      <c r="N307" s="137">
        <v>9.1</v>
      </c>
    </row>
    <row r="308" spans="1:14" ht="20.100000000000001" customHeight="1">
      <c r="A308" s="395">
        <v>1983</v>
      </c>
      <c r="B308" s="395"/>
      <c r="C308" s="137">
        <v>8.3000000000000007</v>
      </c>
      <c r="D308" s="137">
        <v>7.6</v>
      </c>
      <c r="E308" s="137">
        <v>9</v>
      </c>
      <c r="F308" s="137">
        <v>11.2</v>
      </c>
      <c r="G308" s="137">
        <v>18.8</v>
      </c>
      <c r="H308" s="137">
        <v>21.2</v>
      </c>
      <c r="I308" s="137">
        <v>23.4</v>
      </c>
      <c r="J308" s="137">
        <v>28</v>
      </c>
      <c r="K308" s="137">
        <v>22.8</v>
      </c>
      <c r="L308" s="137">
        <v>16.8</v>
      </c>
      <c r="M308" s="137">
        <v>14.1</v>
      </c>
      <c r="N308" s="137">
        <v>7.8</v>
      </c>
    </row>
    <row r="309" spans="1:14" ht="20.100000000000001" customHeight="1">
      <c r="A309" s="395">
        <v>1984</v>
      </c>
      <c r="B309" s="395"/>
      <c r="C309" s="137">
        <v>7.5</v>
      </c>
      <c r="D309" s="137">
        <v>7.7</v>
      </c>
      <c r="E309" s="137">
        <v>10.1</v>
      </c>
      <c r="F309" s="137">
        <v>16.7</v>
      </c>
      <c r="G309" s="137">
        <v>17.600000000000001</v>
      </c>
      <c r="H309" s="137">
        <v>20.6</v>
      </c>
      <c r="I309" s="137">
        <v>23.3</v>
      </c>
      <c r="J309" s="137">
        <v>23.8</v>
      </c>
      <c r="K309" s="137">
        <v>20</v>
      </c>
      <c r="L309" s="137">
        <v>14.6</v>
      </c>
      <c r="M309" s="137">
        <v>13.9</v>
      </c>
      <c r="N309" s="137">
        <v>11</v>
      </c>
    </row>
    <row r="310" spans="1:14" ht="20.100000000000001" customHeight="1">
      <c r="A310" s="395">
        <v>1985</v>
      </c>
      <c r="B310" s="395"/>
      <c r="C310" s="137">
        <v>9.9</v>
      </c>
      <c r="D310" s="137">
        <v>6.4</v>
      </c>
      <c r="E310" s="137">
        <v>10.5</v>
      </c>
      <c r="F310" s="137">
        <v>12</v>
      </c>
      <c r="G310" s="137">
        <v>17.899999999999999</v>
      </c>
      <c r="H310" s="137">
        <v>21.3</v>
      </c>
      <c r="I310" s="137">
        <v>23.4</v>
      </c>
      <c r="J310" s="137">
        <v>25.6</v>
      </c>
      <c r="K310" s="137">
        <v>21.6</v>
      </c>
      <c r="L310" s="137">
        <v>18.8</v>
      </c>
      <c r="M310" s="137">
        <v>15</v>
      </c>
      <c r="N310" s="137">
        <v>8.8000000000000007</v>
      </c>
    </row>
    <row r="311" spans="1:14" ht="20.100000000000001" customHeight="1">
      <c r="A311" s="395">
        <v>1986</v>
      </c>
      <c r="B311" s="395"/>
      <c r="C311" s="137">
        <v>9.4</v>
      </c>
      <c r="D311" s="137">
        <v>10.6</v>
      </c>
      <c r="E311" s="137">
        <v>10.7</v>
      </c>
      <c r="F311" s="137">
        <v>15.5</v>
      </c>
      <c r="G311" s="137">
        <v>19.2</v>
      </c>
      <c r="H311" s="137">
        <v>23.5</v>
      </c>
      <c r="I311" s="137">
        <v>24.4</v>
      </c>
      <c r="J311" s="137">
        <v>25.7</v>
      </c>
      <c r="K311" s="137">
        <v>21.8</v>
      </c>
      <c r="L311" s="137">
        <v>19.7</v>
      </c>
      <c r="M311" s="137">
        <v>13.3</v>
      </c>
      <c r="N311" s="137">
        <v>7.9</v>
      </c>
    </row>
    <row r="312" spans="1:14" ht="20.100000000000001" customHeight="1">
      <c r="A312" s="395">
        <v>1987</v>
      </c>
      <c r="B312" s="395"/>
      <c r="C312" s="137">
        <v>8.4</v>
      </c>
      <c r="D312" s="137">
        <v>9.5</v>
      </c>
      <c r="E312" s="137">
        <v>10.6</v>
      </c>
      <c r="F312" s="137">
        <v>14.2</v>
      </c>
      <c r="G312" s="137">
        <v>20</v>
      </c>
      <c r="H312" s="137">
        <v>22.9</v>
      </c>
      <c r="I312" s="137">
        <v>24</v>
      </c>
      <c r="J312" s="137">
        <v>25.4</v>
      </c>
      <c r="K312" s="137">
        <v>20.2</v>
      </c>
      <c r="L312" s="137">
        <v>15.4</v>
      </c>
      <c r="M312" s="137">
        <v>12.8</v>
      </c>
      <c r="N312" s="137">
        <v>8.8000000000000007</v>
      </c>
    </row>
    <row r="313" spans="1:14" ht="20.100000000000001" customHeight="1">
      <c r="A313" s="395">
        <v>1988</v>
      </c>
      <c r="B313" s="395"/>
      <c r="C313" s="137">
        <v>7.3</v>
      </c>
      <c r="D313" s="137">
        <v>9</v>
      </c>
      <c r="E313" s="137">
        <v>13.6</v>
      </c>
      <c r="F313" s="137">
        <v>15.7</v>
      </c>
      <c r="G313" s="137">
        <v>19.899999999999999</v>
      </c>
      <c r="H313" s="137">
        <v>22.1</v>
      </c>
      <c r="I313" s="137">
        <v>24.5</v>
      </c>
      <c r="J313" s="137">
        <v>25.2</v>
      </c>
      <c r="K313" s="137">
        <v>23</v>
      </c>
      <c r="L313" s="137">
        <v>18.600000000000001</v>
      </c>
      <c r="M313" s="137">
        <v>12.9</v>
      </c>
      <c r="N313" s="137">
        <v>8</v>
      </c>
    </row>
    <row r="314" spans="1:14" ht="20.100000000000001" customHeight="1">
      <c r="A314" s="395">
        <v>1989</v>
      </c>
      <c r="B314" s="395"/>
      <c r="C314" s="137">
        <v>6.8</v>
      </c>
      <c r="D314" s="137">
        <v>8.4</v>
      </c>
      <c r="E314" s="137">
        <v>10.199999999999999</v>
      </c>
      <c r="F314" s="137">
        <v>14</v>
      </c>
      <c r="G314" s="137">
        <v>17.399999999999999</v>
      </c>
      <c r="H314" s="137">
        <v>21.5</v>
      </c>
      <c r="I314" s="137">
        <v>23.2</v>
      </c>
      <c r="J314" s="137">
        <v>24.7</v>
      </c>
      <c r="K314" s="137">
        <v>19.899999999999999</v>
      </c>
      <c r="L314" s="137">
        <v>17.5</v>
      </c>
      <c r="M314" s="137">
        <v>14.1</v>
      </c>
      <c r="N314" s="137">
        <v>10.7</v>
      </c>
    </row>
    <row r="315" spans="1:14" ht="20.100000000000001" customHeight="1">
      <c r="A315" s="395">
        <v>1990</v>
      </c>
      <c r="B315" s="395"/>
      <c r="C315" s="137">
        <v>9</v>
      </c>
      <c r="D315" s="137">
        <v>11.3</v>
      </c>
      <c r="E315" s="137">
        <v>10.8</v>
      </c>
      <c r="F315" s="137">
        <v>14.5</v>
      </c>
      <c r="G315" s="137">
        <v>19.399999999999999</v>
      </c>
      <c r="H315" s="137">
        <v>21.5</v>
      </c>
      <c r="I315" s="137">
        <v>24.4</v>
      </c>
      <c r="J315" s="137">
        <v>26</v>
      </c>
      <c r="K315" s="137">
        <v>25</v>
      </c>
      <c r="L315" s="137">
        <v>18.399999999999999</v>
      </c>
      <c r="M315" s="137">
        <v>15.4</v>
      </c>
      <c r="N315" s="137">
        <v>8.8000000000000007</v>
      </c>
    </row>
    <row r="316" spans="1:14" ht="20.100000000000001" customHeight="1">
      <c r="A316" s="395">
        <v>1991</v>
      </c>
      <c r="B316" s="395"/>
      <c r="C316" s="137">
        <v>5.6</v>
      </c>
      <c r="D316" s="137">
        <v>5.4</v>
      </c>
      <c r="E316" s="137">
        <v>9.3000000000000007</v>
      </c>
      <c r="F316" s="137">
        <v>15.4</v>
      </c>
      <c r="G316" s="137">
        <v>17.7</v>
      </c>
      <c r="H316" s="137">
        <v>19.8</v>
      </c>
      <c r="I316" s="137">
        <v>23.7</v>
      </c>
      <c r="J316" s="137">
        <v>27</v>
      </c>
      <c r="K316" s="137">
        <v>22.1</v>
      </c>
      <c r="L316" s="137">
        <v>18.7</v>
      </c>
      <c r="M316" s="137">
        <v>13.4</v>
      </c>
      <c r="N316" s="137">
        <v>11</v>
      </c>
    </row>
    <row r="317" spans="1:14" ht="20.100000000000001" customHeight="1">
      <c r="A317" s="395">
        <v>1992</v>
      </c>
      <c r="B317" s="395"/>
      <c r="C317" s="137">
        <v>6</v>
      </c>
      <c r="D317" s="137">
        <v>8.6</v>
      </c>
      <c r="E317" s="137">
        <v>8.4</v>
      </c>
      <c r="F317" s="137">
        <v>13</v>
      </c>
      <c r="G317" s="137">
        <v>20.100000000000001</v>
      </c>
      <c r="H317" s="137">
        <v>22.6</v>
      </c>
      <c r="I317" s="137">
        <v>24.9</v>
      </c>
      <c r="J317" s="137">
        <v>25.4</v>
      </c>
      <c r="K317" s="137">
        <v>21.6</v>
      </c>
      <c r="L317" s="137">
        <v>17.8</v>
      </c>
      <c r="M317" s="137">
        <v>14.7</v>
      </c>
      <c r="N317" s="137">
        <v>12.3</v>
      </c>
    </row>
    <row r="318" spans="1:14" ht="20.100000000000001" customHeight="1">
      <c r="A318" s="395">
        <v>1993</v>
      </c>
      <c r="B318" s="395"/>
      <c r="C318" s="137">
        <v>9.5</v>
      </c>
      <c r="D318" s="137">
        <v>11.4</v>
      </c>
      <c r="E318" s="137">
        <v>12</v>
      </c>
      <c r="F318" s="137">
        <v>14</v>
      </c>
      <c r="G318" s="137">
        <v>17.2</v>
      </c>
      <c r="H318" s="137">
        <v>22.4</v>
      </c>
      <c r="I318" s="137">
        <v>25.5</v>
      </c>
      <c r="J318" s="137">
        <v>24.9</v>
      </c>
      <c r="K318" s="137">
        <v>23</v>
      </c>
      <c r="L318" s="137">
        <v>16.899999999999999</v>
      </c>
      <c r="M318" s="137">
        <v>14.1</v>
      </c>
      <c r="N318" s="137">
        <v>11.8</v>
      </c>
    </row>
    <row r="319" spans="1:14" ht="20.100000000000001" customHeight="1">
      <c r="A319" s="395">
        <v>1994</v>
      </c>
      <c r="B319" s="395"/>
      <c r="C319" s="137">
        <v>9.1</v>
      </c>
      <c r="D319" s="137">
        <v>8</v>
      </c>
      <c r="E319" s="137">
        <v>10.199999999999999</v>
      </c>
      <c r="F319" s="137">
        <v>15.1</v>
      </c>
      <c r="G319" s="137">
        <v>19.3</v>
      </c>
      <c r="H319" s="137">
        <v>21.8</v>
      </c>
      <c r="I319" s="137">
        <v>22.2</v>
      </c>
      <c r="J319" s="137">
        <v>26</v>
      </c>
      <c r="K319" s="137">
        <v>20.399999999999999</v>
      </c>
      <c r="L319" s="137">
        <v>18.600000000000001</v>
      </c>
      <c r="M319" s="137">
        <v>16.399999999999999</v>
      </c>
      <c r="N319" s="137">
        <v>7.5</v>
      </c>
    </row>
    <row r="320" spans="1:14" ht="20.100000000000001" customHeight="1">
      <c r="A320" s="395">
        <v>1995</v>
      </c>
      <c r="B320" s="395"/>
      <c r="C320" s="137">
        <v>9.6</v>
      </c>
      <c r="D320" s="137">
        <v>9.6999999999999993</v>
      </c>
      <c r="E320" s="137">
        <v>11.4</v>
      </c>
      <c r="F320" s="137">
        <v>13.8</v>
      </c>
      <c r="G320" s="137">
        <v>17.5</v>
      </c>
      <c r="H320" s="137">
        <v>21.6</v>
      </c>
      <c r="I320" s="137">
        <v>24</v>
      </c>
      <c r="J320" s="137">
        <v>26.6</v>
      </c>
      <c r="K320" s="137">
        <v>23.1</v>
      </c>
      <c r="L320" s="137">
        <v>17.5</v>
      </c>
      <c r="M320" s="137">
        <v>13.8</v>
      </c>
      <c r="N320" s="137">
        <v>13</v>
      </c>
    </row>
    <row r="321" spans="1:14" ht="20.100000000000001" customHeight="1">
      <c r="A321" s="395">
        <v>1996</v>
      </c>
      <c r="B321" s="395"/>
      <c r="C321" s="137">
        <v>10</v>
      </c>
      <c r="D321" s="137">
        <v>12.2</v>
      </c>
      <c r="E321" s="137">
        <v>13.6</v>
      </c>
      <c r="F321" s="137">
        <v>14</v>
      </c>
      <c r="G321" s="137">
        <v>18.8</v>
      </c>
      <c r="H321" s="137">
        <v>24.5</v>
      </c>
      <c r="I321" s="137">
        <v>25.6</v>
      </c>
      <c r="J321" s="137">
        <v>25.4</v>
      </c>
      <c r="K321" s="137">
        <v>25.2</v>
      </c>
      <c r="L321" s="137">
        <v>15</v>
      </c>
      <c r="M321" s="137">
        <v>13.1</v>
      </c>
      <c r="N321" s="137">
        <v>9.6999999999999993</v>
      </c>
    </row>
    <row r="322" spans="1:14" ht="20.100000000000001" customHeight="1">
      <c r="A322" s="395">
        <v>1997</v>
      </c>
      <c r="B322" s="395"/>
      <c r="C322" s="137">
        <v>8.8000000000000007</v>
      </c>
      <c r="D322" s="137">
        <v>11.2</v>
      </c>
      <c r="E322" s="137">
        <v>11.1</v>
      </c>
      <c r="F322" s="137">
        <v>14.4</v>
      </c>
      <c r="G322" s="137">
        <v>17.899999999999999</v>
      </c>
      <c r="H322" s="137">
        <v>20.5</v>
      </c>
      <c r="I322" s="137">
        <v>24.5</v>
      </c>
      <c r="J322" s="137">
        <v>25.8</v>
      </c>
      <c r="K322" s="137">
        <v>23.9</v>
      </c>
      <c r="L322" s="137">
        <v>19.5</v>
      </c>
      <c r="M322" s="137">
        <v>15.6</v>
      </c>
      <c r="N322" s="137">
        <v>13.2</v>
      </c>
    </row>
    <row r="323" spans="1:14" ht="20.100000000000001" customHeight="1">
      <c r="A323" s="395">
        <v>1998</v>
      </c>
      <c r="B323" s="395"/>
      <c r="C323" s="137">
        <v>9.6</v>
      </c>
      <c r="D323" s="137">
        <v>10</v>
      </c>
      <c r="E323" s="137">
        <v>11.5</v>
      </c>
      <c r="F323" s="137">
        <v>15</v>
      </c>
      <c r="G323" s="137">
        <v>16.600000000000001</v>
      </c>
      <c r="H323" s="137">
        <v>24.9</v>
      </c>
      <c r="I323" s="137">
        <v>26.5</v>
      </c>
      <c r="J323" s="137">
        <v>26.2</v>
      </c>
      <c r="K323" s="137">
        <v>24.3</v>
      </c>
      <c r="L323" s="137">
        <v>19.899999999999999</v>
      </c>
      <c r="M323" s="137">
        <v>15.6</v>
      </c>
      <c r="N323" s="137">
        <v>12.1</v>
      </c>
    </row>
    <row r="324" spans="1:14" ht="20.100000000000001" customHeight="1">
      <c r="A324" s="395">
        <v>1999</v>
      </c>
      <c r="B324" s="395"/>
      <c r="C324" s="137">
        <v>9.5</v>
      </c>
      <c r="D324" s="137">
        <v>12.6</v>
      </c>
      <c r="E324" s="137">
        <v>11.6</v>
      </c>
      <c r="F324" s="137">
        <v>16</v>
      </c>
      <c r="G324" s="137">
        <v>20</v>
      </c>
      <c r="H324" s="137">
        <v>23.5</v>
      </c>
      <c r="I324" s="137">
        <v>25.6</v>
      </c>
      <c r="J324" s="137">
        <v>28.8</v>
      </c>
      <c r="K324" s="137">
        <v>24.8</v>
      </c>
      <c r="L324" s="137">
        <v>20.2</v>
      </c>
      <c r="M324" s="137">
        <v>15.3</v>
      </c>
      <c r="N324" s="137">
        <v>10.5</v>
      </c>
    </row>
    <row r="325" spans="1:14" ht="20.100000000000001" customHeight="1">
      <c r="A325" s="395">
        <v>2000</v>
      </c>
      <c r="B325" s="395"/>
      <c r="C325" s="137">
        <v>11.1</v>
      </c>
      <c r="D325" s="137">
        <v>10.3</v>
      </c>
      <c r="E325" s="137">
        <v>10.8</v>
      </c>
      <c r="F325" s="137">
        <v>11.3</v>
      </c>
      <c r="G325" s="137">
        <v>21.3</v>
      </c>
      <c r="H325" s="137">
        <v>21</v>
      </c>
      <c r="I325" s="137">
        <v>26.2</v>
      </c>
      <c r="J325" s="137">
        <v>26.3</v>
      </c>
      <c r="K325" s="137">
        <v>24.7</v>
      </c>
      <c r="L325" s="137">
        <v>20.3</v>
      </c>
      <c r="M325" s="137">
        <v>16</v>
      </c>
      <c r="N325" s="137">
        <v>10.3</v>
      </c>
    </row>
    <row r="326" spans="1:14" ht="20.100000000000001" customHeight="1">
      <c r="A326" s="395">
        <v>2001</v>
      </c>
      <c r="B326" s="395"/>
      <c r="C326" s="137">
        <v>7.9</v>
      </c>
      <c r="D326" s="137">
        <v>7</v>
      </c>
      <c r="E326" s="137">
        <v>12.1</v>
      </c>
      <c r="F326" s="137">
        <v>16.2</v>
      </c>
      <c r="G326" s="137">
        <v>19.7</v>
      </c>
      <c r="H326" s="137">
        <v>22.1</v>
      </c>
      <c r="I326" s="137">
        <v>25.2</v>
      </c>
      <c r="J326" s="137">
        <v>25.2</v>
      </c>
      <c r="K326" s="137">
        <v>24.3</v>
      </c>
      <c r="L326" s="137">
        <v>18.8</v>
      </c>
      <c r="M326" s="137">
        <v>14.9</v>
      </c>
      <c r="N326" s="137">
        <v>15</v>
      </c>
    </row>
    <row r="327" spans="1:14" ht="20.100000000000001" customHeight="1">
      <c r="A327" s="395">
        <v>2002</v>
      </c>
      <c r="B327" s="395"/>
      <c r="C327" s="137">
        <v>9.5</v>
      </c>
      <c r="D327" s="137">
        <v>8.8000000000000007</v>
      </c>
      <c r="E327" s="137">
        <v>12.6</v>
      </c>
      <c r="F327" s="137">
        <v>17</v>
      </c>
      <c r="G327" s="137">
        <v>19.5</v>
      </c>
      <c r="H327" s="137">
        <v>24.8</v>
      </c>
      <c r="I327" s="137">
        <v>26.5</v>
      </c>
      <c r="J327" s="137">
        <v>26.7</v>
      </c>
      <c r="K327" s="137">
        <v>23.7</v>
      </c>
      <c r="L327" s="137">
        <v>18.899999999999999</v>
      </c>
      <c r="M327" s="137">
        <v>14.5</v>
      </c>
      <c r="N327" s="137">
        <v>11.5</v>
      </c>
    </row>
    <row r="328" spans="1:14" ht="20.100000000000001" customHeight="1">
      <c r="A328" s="395">
        <v>2003</v>
      </c>
      <c r="B328" s="395"/>
      <c r="C328" s="137">
        <v>9.1</v>
      </c>
      <c r="D328" s="137">
        <v>10.8</v>
      </c>
      <c r="E328" s="137">
        <v>11.1</v>
      </c>
      <c r="F328" s="137">
        <v>17.7</v>
      </c>
      <c r="G328" s="137">
        <v>20.8</v>
      </c>
      <c r="H328" s="137">
        <v>22.8</v>
      </c>
      <c r="I328" s="137">
        <v>27</v>
      </c>
      <c r="J328" s="137">
        <v>26.3</v>
      </c>
      <c r="K328" s="137">
        <v>24.6</v>
      </c>
      <c r="L328" s="137">
        <v>21.1</v>
      </c>
      <c r="M328" s="137">
        <v>13.1</v>
      </c>
      <c r="N328" s="137">
        <v>10.7</v>
      </c>
    </row>
    <row r="329" spans="1:14" ht="20.100000000000001" customHeight="1">
      <c r="A329" s="395">
        <v>2004</v>
      </c>
      <c r="B329" s="395"/>
      <c r="C329" s="137">
        <v>10.1</v>
      </c>
      <c r="D329" s="137">
        <v>12.1</v>
      </c>
      <c r="E329" s="137">
        <v>13.1</v>
      </c>
      <c r="F329" s="137">
        <v>19.3</v>
      </c>
      <c r="G329" s="137">
        <v>20.7</v>
      </c>
      <c r="H329" s="137">
        <v>21.7</v>
      </c>
      <c r="I329" s="137">
        <v>25.3</v>
      </c>
      <c r="J329" s="137">
        <v>27</v>
      </c>
      <c r="K329" s="137">
        <v>24</v>
      </c>
      <c r="L329" s="137">
        <v>20.7</v>
      </c>
      <c r="M329" s="137">
        <v>17.8</v>
      </c>
      <c r="N329" s="137">
        <v>11</v>
      </c>
    </row>
    <row r="330" spans="1:14" ht="20.100000000000001" customHeight="1">
      <c r="A330" s="395">
        <v>2005</v>
      </c>
      <c r="B330" s="395"/>
      <c r="C330" s="137">
        <v>10.6</v>
      </c>
      <c r="D330" s="137">
        <v>10.8</v>
      </c>
      <c r="E330" s="137">
        <v>13.5</v>
      </c>
      <c r="F330" s="137">
        <v>14.9</v>
      </c>
      <c r="G330" s="137">
        <v>18.7</v>
      </c>
      <c r="H330" s="137">
        <v>22.9</v>
      </c>
      <c r="I330" s="137">
        <v>25.1</v>
      </c>
      <c r="J330" s="137">
        <v>26.3</v>
      </c>
      <c r="K330" s="137">
        <v>23.5</v>
      </c>
      <c r="L330" s="137">
        <v>20.5</v>
      </c>
      <c r="M330" s="137">
        <v>16.2</v>
      </c>
      <c r="N330" s="137">
        <v>13.4</v>
      </c>
    </row>
    <row r="331" spans="1:14" ht="20.100000000000001" customHeight="1">
      <c r="A331" s="395">
        <v>2006</v>
      </c>
      <c r="B331" s="395"/>
      <c r="C331" s="137">
        <v>9</v>
      </c>
      <c r="D331" s="137">
        <v>11.8</v>
      </c>
      <c r="E331" s="137">
        <v>12.2</v>
      </c>
      <c r="F331" s="137">
        <v>16.899999999999999</v>
      </c>
      <c r="G331" s="137">
        <v>22.5</v>
      </c>
      <c r="H331" s="137">
        <v>23.4</v>
      </c>
      <c r="I331" s="137">
        <v>26.6</v>
      </c>
      <c r="J331" s="137">
        <v>27.8</v>
      </c>
      <c r="K331" s="137">
        <v>23</v>
      </c>
      <c r="L331" s="137">
        <v>21</v>
      </c>
      <c r="M331" s="137">
        <v>15.3</v>
      </c>
      <c r="N331" s="137">
        <v>11.2</v>
      </c>
    </row>
    <row r="332" spans="1:14" ht="20.100000000000001" customHeight="1">
      <c r="A332" s="395">
        <v>2007</v>
      </c>
      <c r="B332" s="395"/>
      <c r="C332" s="137">
        <v>9</v>
      </c>
      <c r="D332" s="137">
        <v>10.7</v>
      </c>
      <c r="E332" s="137">
        <v>12.6</v>
      </c>
      <c r="F332" s="137">
        <v>14.4</v>
      </c>
      <c r="G332" s="137">
        <v>21.8</v>
      </c>
      <c r="H332" s="137">
        <v>25.1</v>
      </c>
      <c r="I332" s="137">
        <v>26.3</v>
      </c>
      <c r="J332" s="137">
        <v>27.7</v>
      </c>
      <c r="K332" s="137">
        <v>22</v>
      </c>
      <c r="L332" s="137">
        <v>16.7</v>
      </c>
      <c r="M332" s="137">
        <v>15</v>
      </c>
      <c r="N332" s="137">
        <v>10.9</v>
      </c>
    </row>
    <row r="333" spans="1:14" ht="20.100000000000001" customHeight="1">
      <c r="A333" s="395">
        <v>2008</v>
      </c>
      <c r="B333" s="395"/>
      <c r="C333" s="137">
        <v>7.5</v>
      </c>
      <c r="D333" s="137">
        <v>6.7</v>
      </c>
      <c r="E333" s="137">
        <v>11.1</v>
      </c>
      <c r="F333" s="137">
        <v>17.2</v>
      </c>
      <c r="G333" s="137">
        <v>22.2</v>
      </c>
      <c r="H333" s="137">
        <v>24.7</v>
      </c>
      <c r="I333" s="137">
        <v>26.7</v>
      </c>
      <c r="J333" s="137">
        <v>27.5</v>
      </c>
      <c r="K333" s="137">
        <v>24.5</v>
      </c>
      <c r="L333" s="137">
        <v>20.9</v>
      </c>
      <c r="M333" s="137">
        <v>14.4</v>
      </c>
      <c r="N333" s="137">
        <v>9.1999999999999993</v>
      </c>
    </row>
    <row r="334" spans="1:14" ht="20.100000000000001" customHeight="1">
      <c r="A334" s="395">
        <v>2009</v>
      </c>
      <c r="B334" s="395"/>
      <c r="C334" s="137">
        <v>8.8000000000000007</v>
      </c>
      <c r="D334" s="137">
        <v>12.1</v>
      </c>
      <c r="E334" s="137">
        <v>13.4</v>
      </c>
      <c r="F334" s="137">
        <v>16.2</v>
      </c>
      <c r="G334" s="137">
        <v>20.7</v>
      </c>
      <c r="H334" s="137">
        <v>24.1</v>
      </c>
      <c r="I334" s="137">
        <v>27.4</v>
      </c>
      <c r="J334" s="137">
        <v>28.7</v>
      </c>
      <c r="K334" s="137">
        <v>25.3</v>
      </c>
      <c r="L334" s="137">
        <v>21</v>
      </c>
      <c r="M334" s="137">
        <v>17</v>
      </c>
      <c r="N334" s="137">
        <v>14.8</v>
      </c>
    </row>
    <row r="335" spans="1:14" ht="20.100000000000001" customHeight="1">
      <c r="A335" s="395">
        <v>2010</v>
      </c>
      <c r="B335" s="395"/>
      <c r="C335" s="137">
        <v>11.3</v>
      </c>
      <c r="D335" s="137">
        <v>11.1</v>
      </c>
      <c r="E335" s="137">
        <v>14.8</v>
      </c>
      <c r="F335" s="137">
        <v>17.600000000000001</v>
      </c>
      <c r="G335" s="137">
        <v>22</v>
      </c>
      <c r="H335" s="137">
        <v>26.4</v>
      </c>
      <c r="I335" s="137">
        <v>27.4</v>
      </c>
      <c r="J335" s="137">
        <v>28.3</v>
      </c>
      <c r="K335" s="137">
        <v>24.7</v>
      </c>
      <c r="L335" s="137">
        <v>21.6</v>
      </c>
      <c r="M335" s="137">
        <v>15.3</v>
      </c>
      <c r="N335" s="137">
        <v>7.3</v>
      </c>
    </row>
    <row r="336" spans="1:14">
      <c r="A336" s="281" t="s">
        <v>81</v>
      </c>
      <c r="B336" s="42"/>
      <c r="C336" s="42"/>
      <c r="D336" s="42"/>
      <c r="E336" s="42"/>
      <c r="F336" s="42"/>
      <c r="G336" s="42"/>
      <c r="H336" s="42"/>
      <c r="I336" s="42"/>
      <c r="J336" s="42"/>
      <c r="K336" s="42"/>
      <c r="L336" s="42"/>
      <c r="M336" s="42"/>
    </row>
    <row r="337" spans="1:14" ht="11.25" customHeight="1">
      <c r="A337" s="120"/>
      <c r="B337" s="120"/>
      <c r="C337" s="271"/>
      <c r="D337" s="271"/>
      <c r="E337" s="271"/>
      <c r="F337" s="271"/>
      <c r="G337" s="132"/>
      <c r="H337" s="132"/>
      <c r="I337" s="132"/>
      <c r="J337" s="132"/>
      <c r="K337" s="120"/>
      <c r="L337" s="120"/>
    </row>
    <row r="338" spans="1:14" ht="15.75">
      <c r="A338" s="120"/>
      <c r="B338" s="120"/>
      <c r="C338" s="271"/>
      <c r="D338" s="271"/>
      <c r="E338" s="271"/>
      <c r="F338" s="271"/>
      <c r="G338" s="132"/>
      <c r="H338" s="132"/>
      <c r="I338" s="132"/>
      <c r="J338" s="132"/>
      <c r="K338" s="122"/>
      <c r="L338" s="286" t="s">
        <v>108</v>
      </c>
      <c r="M338" s="286"/>
      <c r="N338" s="286" t="s">
        <v>102</v>
      </c>
    </row>
    <row r="339" spans="1:14" ht="18.75">
      <c r="A339" s="287" t="s">
        <v>107</v>
      </c>
      <c r="B339" s="150"/>
      <c r="C339" s="150"/>
      <c r="D339" s="150"/>
      <c r="E339" s="150"/>
      <c r="F339" s="150"/>
      <c r="G339" s="150"/>
      <c r="H339" s="150"/>
      <c r="I339" s="150"/>
      <c r="J339" s="150"/>
      <c r="K339" s="122"/>
      <c r="L339" s="286" t="s">
        <v>106</v>
      </c>
      <c r="M339" s="286"/>
      <c r="N339" s="286" t="s">
        <v>100</v>
      </c>
    </row>
    <row r="340" spans="1:14">
      <c r="A340" s="132"/>
      <c r="B340" s="132"/>
      <c r="C340" s="132"/>
      <c r="D340" s="132"/>
      <c r="E340" s="132"/>
      <c r="F340" s="132"/>
      <c r="G340" s="132"/>
      <c r="H340" s="132"/>
      <c r="I340" s="132"/>
      <c r="J340" s="132"/>
      <c r="K340" s="125"/>
      <c r="L340" s="286" t="s">
        <v>105</v>
      </c>
      <c r="M340" s="286"/>
      <c r="N340" s="286" t="s">
        <v>98</v>
      </c>
    </row>
    <row r="341" spans="1:14" ht="21" customHeight="1" thickBot="1">
      <c r="A341" s="390" t="s">
        <v>120</v>
      </c>
      <c r="B341" s="390"/>
      <c r="C341" s="390"/>
      <c r="D341" s="390"/>
      <c r="E341" s="390"/>
      <c r="F341" s="390"/>
      <c r="G341" s="390"/>
      <c r="H341" s="390"/>
      <c r="I341" s="390"/>
      <c r="J341" s="390"/>
      <c r="K341" s="390"/>
      <c r="L341" s="390"/>
      <c r="M341" s="390"/>
      <c r="N341" s="390"/>
    </row>
    <row r="342" spans="1:14" ht="15.75" thickTop="1">
      <c r="A342" s="272" t="s">
        <v>69</v>
      </c>
      <c r="B342" s="272" t="s">
        <v>4</v>
      </c>
      <c r="C342" s="284" t="s">
        <v>95</v>
      </c>
      <c r="D342" s="284" t="s">
        <v>94</v>
      </c>
      <c r="E342" s="284" t="s">
        <v>93</v>
      </c>
      <c r="F342" s="284" t="s">
        <v>92</v>
      </c>
      <c r="G342" s="284" t="s">
        <v>91</v>
      </c>
      <c r="H342" s="284" t="s">
        <v>90</v>
      </c>
      <c r="I342" s="284" t="s">
        <v>89</v>
      </c>
      <c r="J342" s="285" t="s">
        <v>88</v>
      </c>
      <c r="K342" s="284" t="s">
        <v>87</v>
      </c>
      <c r="L342" s="284" t="s">
        <v>86</v>
      </c>
      <c r="M342" s="284" t="s">
        <v>85</v>
      </c>
      <c r="N342" s="283" t="s">
        <v>84</v>
      </c>
    </row>
    <row r="343" spans="1:14" ht="20.100000000000001" customHeight="1">
      <c r="A343" s="384">
        <v>1971</v>
      </c>
      <c r="B343" s="282" t="s">
        <v>118</v>
      </c>
      <c r="C343" s="151">
        <v>27.7</v>
      </c>
      <c r="D343" s="151">
        <v>34.4</v>
      </c>
      <c r="E343" s="151">
        <v>36.700000000000003</v>
      </c>
      <c r="F343" s="151">
        <v>42.5</v>
      </c>
      <c r="G343" s="151">
        <v>44</v>
      </c>
      <c r="H343" s="151">
        <v>44.4</v>
      </c>
      <c r="I343" s="151">
        <v>47.4</v>
      </c>
      <c r="J343" s="151">
        <v>41.5</v>
      </c>
      <c r="K343" s="151">
        <v>43.1</v>
      </c>
      <c r="L343" s="151">
        <v>36</v>
      </c>
      <c r="M343" s="151">
        <v>33.299999999999997</v>
      </c>
      <c r="N343" s="151">
        <v>29</v>
      </c>
    </row>
    <row r="344" spans="1:14" ht="20.100000000000001" customHeight="1">
      <c r="A344" s="384"/>
      <c r="B344" s="282" t="s">
        <v>117</v>
      </c>
      <c r="C344" s="137">
        <v>8.8000000000000007</v>
      </c>
      <c r="D344" s="137">
        <v>10.7</v>
      </c>
      <c r="E344" s="137">
        <v>11.2</v>
      </c>
      <c r="F344" s="137">
        <v>16.399999999999999</v>
      </c>
      <c r="G344" s="137">
        <v>16</v>
      </c>
      <c r="H344" s="137">
        <v>22.1</v>
      </c>
      <c r="I344" s="137">
        <v>23.8</v>
      </c>
      <c r="J344" s="137">
        <v>26</v>
      </c>
      <c r="K344" s="137">
        <v>20.399999999999999</v>
      </c>
      <c r="L344" s="137">
        <v>17.8</v>
      </c>
      <c r="M344" s="137">
        <v>15.4</v>
      </c>
      <c r="N344" s="137">
        <v>10.9</v>
      </c>
    </row>
    <row r="345" spans="1:14" ht="20.100000000000001" customHeight="1">
      <c r="A345" s="384">
        <v>1972</v>
      </c>
      <c r="B345" s="282" t="s">
        <v>118</v>
      </c>
      <c r="C345" s="151">
        <v>29.3</v>
      </c>
      <c r="D345" s="151">
        <v>28.6</v>
      </c>
      <c r="E345" s="151">
        <v>36</v>
      </c>
      <c r="F345" s="151">
        <v>35.5</v>
      </c>
      <c r="G345" s="151">
        <v>44.2</v>
      </c>
      <c r="H345" s="151">
        <v>45.2</v>
      </c>
      <c r="I345" s="151">
        <v>45.5</v>
      </c>
      <c r="J345" s="151">
        <v>44.8</v>
      </c>
      <c r="K345" s="151">
        <v>43.4</v>
      </c>
      <c r="L345" s="151">
        <v>38.9</v>
      </c>
      <c r="M345" s="151">
        <v>35.6</v>
      </c>
      <c r="N345" s="151">
        <v>28.8</v>
      </c>
    </row>
    <row r="346" spans="1:14" ht="20.100000000000001" customHeight="1">
      <c r="A346" s="384"/>
      <c r="B346" s="282" t="s">
        <v>117</v>
      </c>
      <c r="C346" s="137">
        <v>9.4</v>
      </c>
      <c r="D346" s="137">
        <v>7.5</v>
      </c>
      <c r="E346" s="137">
        <v>12.6</v>
      </c>
      <c r="F346" s="137">
        <v>14.5</v>
      </c>
      <c r="G346" s="137">
        <v>20.2</v>
      </c>
      <c r="H346" s="137">
        <v>24.9</v>
      </c>
      <c r="I346" s="137">
        <v>26.7</v>
      </c>
      <c r="J346" s="137">
        <v>25.6</v>
      </c>
      <c r="K346" s="137">
        <v>25</v>
      </c>
      <c r="L346" s="137">
        <v>19.100000000000001</v>
      </c>
      <c r="M346" s="137">
        <v>14.7</v>
      </c>
      <c r="N346" s="137">
        <v>10.7</v>
      </c>
    </row>
    <row r="347" spans="1:14" ht="20.100000000000001" customHeight="1">
      <c r="A347" s="384">
        <v>1973</v>
      </c>
      <c r="B347" s="282" t="s">
        <v>118</v>
      </c>
      <c r="C347" s="151">
        <v>28.7</v>
      </c>
      <c r="D347" s="151">
        <v>33.5</v>
      </c>
      <c r="E347" s="151">
        <v>38.5</v>
      </c>
      <c r="F347" s="151">
        <v>44.5</v>
      </c>
      <c r="G347" s="151">
        <v>43.5</v>
      </c>
      <c r="H347" s="151">
        <v>45</v>
      </c>
      <c r="I347" s="151">
        <v>45.1</v>
      </c>
      <c r="J347" s="151">
        <v>46.1</v>
      </c>
      <c r="K347" s="151">
        <v>43.8</v>
      </c>
      <c r="L347" s="151">
        <v>40.799999999999997</v>
      </c>
      <c r="M347" s="151">
        <v>32.5</v>
      </c>
      <c r="N347" s="151">
        <v>27.3</v>
      </c>
    </row>
    <row r="348" spans="1:14" ht="20.100000000000001" customHeight="1">
      <c r="A348" s="384"/>
      <c r="B348" s="282" t="s">
        <v>117</v>
      </c>
      <c r="C348" s="137">
        <v>7.9</v>
      </c>
      <c r="D348" s="137">
        <v>8.9</v>
      </c>
      <c r="E348" s="137">
        <v>14.7</v>
      </c>
      <c r="F348" s="137">
        <v>15.6</v>
      </c>
      <c r="G348" s="137">
        <v>22.2</v>
      </c>
      <c r="H348" s="137">
        <v>23.6</v>
      </c>
      <c r="I348" s="137">
        <v>26.5</v>
      </c>
      <c r="J348" s="137">
        <v>27.6</v>
      </c>
      <c r="K348" s="137">
        <v>25</v>
      </c>
      <c r="L348" s="137">
        <v>18.100000000000001</v>
      </c>
      <c r="M348" s="137">
        <v>14.7</v>
      </c>
      <c r="N348" s="137">
        <v>9.6</v>
      </c>
    </row>
    <row r="349" spans="1:14" ht="20.100000000000001" customHeight="1">
      <c r="A349" s="384">
        <v>1974</v>
      </c>
      <c r="B349" s="282" t="s">
        <v>118</v>
      </c>
      <c r="C349" s="151">
        <v>29</v>
      </c>
      <c r="D349" s="151">
        <v>33.6</v>
      </c>
      <c r="E349" s="151">
        <v>37.799999999999997</v>
      </c>
      <c r="F349" s="151">
        <v>42</v>
      </c>
      <c r="G349" s="151">
        <v>42.7</v>
      </c>
      <c r="H349" s="151">
        <v>47.3</v>
      </c>
      <c r="I349" s="151">
        <v>45.8</v>
      </c>
      <c r="J349" s="151">
        <v>46</v>
      </c>
      <c r="K349" s="151">
        <v>42.5</v>
      </c>
      <c r="L349" s="151">
        <v>40.5</v>
      </c>
      <c r="M349" s="151">
        <v>35</v>
      </c>
      <c r="N349" s="151">
        <v>29.6</v>
      </c>
    </row>
    <row r="350" spans="1:14" ht="20.100000000000001" customHeight="1">
      <c r="A350" s="384"/>
      <c r="B350" s="282" t="s">
        <v>117</v>
      </c>
      <c r="C350" s="137">
        <v>9.1999999999999993</v>
      </c>
      <c r="D350" s="137">
        <v>9.5</v>
      </c>
      <c r="E350" s="137">
        <v>13.9</v>
      </c>
      <c r="F350" s="137">
        <v>15.6</v>
      </c>
      <c r="G350" s="137">
        <v>20.100000000000001</v>
      </c>
      <c r="H350" s="137">
        <v>23.2</v>
      </c>
      <c r="I350" s="137">
        <v>22.7</v>
      </c>
      <c r="J350" s="137">
        <v>26.7</v>
      </c>
      <c r="K350" s="137">
        <v>23.5</v>
      </c>
      <c r="L350" s="137">
        <v>17.2</v>
      </c>
      <c r="M350" s="137">
        <v>13.3</v>
      </c>
      <c r="N350" s="137">
        <v>12</v>
      </c>
    </row>
    <row r="351" spans="1:14" ht="20.100000000000001" customHeight="1">
      <c r="A351" s="384">
        <v>1975</v>
      </c>
      <c r="B351" s="282" t="s">
        <v>118</v>
      </c>
      <c r="C351" s="151">
        <v>30</v>
      </c>
      <c r="D351" s="151">
        <v>32</v>
      </c>
      <c r="E351" s="151">
        <v>36.1</v>
      </c>
      <c r="F351" s="151">
        <v>38.5</v>
      </c>
      <c r="G351" s="151">
        <v>44</v>
      </c>
      <c r="H351" s="151">
        <v>44.8</v>
      </c>
      <c r="I351" s="151">
        <v>45.8</v>
      </c>
      <c r="J351" s="151">
        <v>45</v>
      </c>
      <c r="K351" s="151">
        <v>43.4</v>
      </c>
      <c r="L351" s="151">
        <v>40.4</v>
      </c>
      <c r="M351" s="151">
        <v>33.6</v>
      </c>
      <c r="N351" s="151">
        <v>30.1</v>
      </c>
    </row>
    <row r="352" spans="1:14" ht="20.100000000000001" customHeight="1">
      <c r="A352" s="384"/>
      <c r="B352" s="282" t="s">
        <v>117</v>
      </c>
      <c r="C352" s="137">
        <v>10.6</v>
      </c>
      <c r="D352" s="137">
        <v>10.8</v>
      </c>
      <c r="E352" s="137">
        <v>10.3</v>
      </c>
      <c r="F352" s="137">
        <v>13.3</v>
      </c>
      <c r="G352" s="137">
        <v>22</v>
      </c>
      <c r="H352" s="137">
        <v>23.3</v>
      </c>
      <c r="I352" s="137">
        <v>26.1</v>
      </c>
      <c r="J352" s="137">
        <v>25.6</v>
      </c>
      <c r="K352" s="137">
        <v>25.3</v>
      </c>
      <c r="L352" s="137">
        <v>16.7</v>
      </c>
      <c r="M352" s="137">
        <v>16.899999999999999</v>
      </c>
      <c r="N352" s="137">
        <v>10</v>
      </c>
    </row>
    <row r="353" spans="1:14" ht="20.100000000000001" customHeight="1">
      <c r="A353" s="384">
        <v>1976</v>
      </c>
      <c r="B353" s="282" t="s">
        <v>118</v>
      </c>
      <c r="C353" s="151">
        <v>29.2</v>
      </c>
      <c r="D353" s="151">
        <v>30.7</v>
      </c>
      <c r="E353" s="151">
        <v>34.299999999999997</v>
      </c>
      <c r="F353" s="151">
        <v>40.299999999999997</v>
      </c>
      <c r="G353" s="151">
        <v>43</v>
      </c>
      <c r="H353" s="151">
        <v>43.5</v>
      </c>
      <c r="I353" s="151">
        <v>44.2</v>
      </c>
      <c r="J353" s="151">
        <v>45.2</v>
      </c>
      <c r="K353" s="151">
        <v>42.9</v>
      </c>
      <c r="L353" s="151">
        <v>38.9</v>
      </c>
      <c r="M353" s="151">
        <v>33.299999999999997</v>
      </c>
      <c r="N353" s="151">
        <v>29.4</v>
      </c>
    </row>
    <row r="354" spans="1:14" ht="20.100000000000001" customHeight="1">
      <c r="A354" s="384"/>
      <c r="B354" s="282" t="s">
        <v>117</v>
      </c>
      <c r="C354" s="137">
        <v>10.199999999999999</v>
      </c>
      <c r="D354" s="137">
        <v>11.8</v>
      </c>
      <c r="E354" s="137">
        <v>14</v>
      </c>
      <c r="F354" s="137">
        <v>16.600000000000001</v>
      </c>
      <c r="G354" s="137">
        <v>20.2</v>
      </c>
      <c r="H354" s="137">
        <v>23.5</v>
      </c>
      <c r="I354" s="137">
        <v>27</v>
      </c>
      <c r="J354" s="137">
        <v>27</v>
      </c>
      <c r="K354" s="137">
        <v>24.2</v>
      </c>
      <c r="L354" s="137">
        <v>20.8</v>
      </c>
      <c r="M354" s="137">
        <v>13.1</v>
      </c>
      <c r="N354" s="137">
        <v>13.6</v>
      </c>
    </row>
    <row r="355" spans="1:14" ht="20.100000000000001" customHeight="1">
      <c r="A355" s="384">
        <v>1977</v>
      </c>
      <c r="B355" s="282" t="s">
        <v>118</v>
      </c>
      <c r="C355" s="151">
        <v>29</v>
      </c>
      <c r="D355" s="151">
        <v>32.1</v>
      </c>
      <c r="E355" s="151">
        <v>38.9</v>
      </c>
      <c r="F355" s="151">
        <v>40.5</v>
      </c>
      <c r="G355" s="151">
        <v>42.1</v>
      </c>
      <c r="H355" s="151">
        <v>44.2</v>
      </c>
      <c r="I355" s="151">
        <v>44.9</v>
      </c>
      <c r="J355" s="151">
        <v>46.1</v>
      </c>
      <c r="K355" s="151">
        <v>42.6</v>
      </c>
      <c r="L355" s="151">
        <v>38.299999999999997</v>
      </c>
      <c r="M355" s="151">
        <v>34.700000000000003</v>
      </c>
      <c r="N355" s="151">
        <v>30.6</v>
      </c>
    </row>
    <row r="356" spans="1:14" ht="20.100000000000001" customHeight="1">
      <c r="A356" s="384"/>
      <c r="B356" s="282" t="s">
        <v>117</v>
      </c>
      <c r="C356" s="137">
        <v>10.4</v>
      </c>
      <c r="D356" s="137">
        <v>12.2</v>
      </c>
      <c r="E356" s="137">
        <v>15.5</v>
      </c>
      <c r="F356" s="137">
        <v>16.100000000000001</v>
      </c>
      <c r="G356" s="137">
        <v>23</v>
      </c>
      <c r="H356" s="137">
        <v>25.2</v>
      </c>
      <c r="I356" s="137">
        <v>26.2</v>
      </c>
      <c r="J356" s="137">
        <v>26.6</v>
      </c>
      <c r="K356" s="137">
        <v>25.4</v>
      </c>
      <c r="L356" s="137">
        <v>21.9</v>
      </c>
      <c r="M356" s="137">
        <v>15.4</v>
      </c>
      <c r="N356" s="137">
        <v>14.9</v>
      </c>
    </row>
    <row r="357" spans="1:14" ht="20.100000000000001" customHeight="1">
      <c r="A357" s="384">
        <v>1978</v>
      </c>
      <c r="B357" s="282" t="s">
        <v>118</v>
      </c>
      <c r="C357" s="151">
        <v>30.1</v>
      </c>
      <c r="D357" s="151">
        <v>32.700000000000003</v>
      </c>
      <c r="E357" s="151">
        <v>39.799999999999997</v>
      </c>
      <c r="F357" s="151">
        <v>41.7</v>
      </c>
      <c r="G357" s="151">
        <v>42.2</v>
      </c>
      <c r="H357" s="151">
        <v>44.6</v>
      </c>
      <c r="I357" s="151">
        <v>44.8</v>
      </c>
      <c r="J357" s="151">
        <v>45.5</v>
      </c>
      <c r="K357" s="151">
        <v>43</v>
      </c>
      <c r="L357" s="151">
        <v>39.6</v>
      </c>
      <c r="M357" s="151">
        <v>36.700000000000003</v>
      </c>
      <c r="N357" s="151">
        <v>31.3</v>
      </c>
    </row>
    <row r="358" spans="1:14" ht="20.100000000000001" customHeight="1">
      <c r="A358" s="384"/>
      <c r="B358" s="282" t="s">
        <v>117</v>
      </c>
      <c r="C358" s="137">
        <v>12</v>
      </c>
      <c r="D358" s="137">
        <v>10.5</v>
      </c>
      <c r="E358" s="137">
        <v>13.2</v>
      </c>
      <c r="F358" s="137">
        <v>15.6</v>
      </c>
      <c r="G358" s="137">
        <v>18.600000000000001</v>
      </c>
      <c r="H358" s="137">
        <v>24.5</v>
      </c>
      <c r="I358" s="137">
        <v>26.5</v>
      </c>
      <c r="J358" s="137">
        <v>26</v>
      </c>
      <c r="K358" s="137">
        <v>24.7</v>
      </c>
      <c r="L358" s="137">
        <v>21</v>
      </c>
      <c r="M358" s="137">
        <v>15.4</v>
      </c>
      <c r="N358" s="137">
        <v>13.3</v>
      </c>
    </row>
    <row r="359" spans="1:14" ht="20.100000000000001" customHeight="1">
      <c r="A359" s="384">
        <v>1979</v>
      </c>
      <c r="B359" s="282" t="s">
        <v>118</v>
      </c>
      <c r="C359" s="151">
        <v>28.5</v>
      </c>
      <c r="D359" s="151">
        <v>32.700000000000003</v>
      </c>
      <c r="E359" s="151">
        <v>37.700000000000003</v>
      </c>
      <c r="F359" s="151">
        <v>41.4</v>
      </c>
      <c r="G359" s="151">
        <v>44</v>
      </c>
      <c r="H359" s="151">
        <v>45.6</v>
      </c>
      <c r="I359" s="151">
        <v>48</v>
      </c>
      <c r="J359" s="151">
        <v>45.9</v>
      </c>
      <c r="K359" s="151">
        <v>43.3</v>
      </c>
      <c r="L359" s="151">
        <v>39.5</v>
      </c>
      <c r="M359" s="151">
        <v>34.4</v>
      </c>
      <c r="N359" s="151">
        <v>30.7</v>
      </c>
    </row>
    <row r="360" spans="1:14" ht="20.100000000000001" customHeight="1">
      <c r="A360" s="384"/>
      <c r="B360" s="282" t="s">
        <v>117</v>
      </c>
      <c r="C360" s="137">
        <v>9.1</v>
      </c>
      <c r="D360" s="137">
        <v>10.8</v>
      </c>
      <c r="E360" s="137">
        <v>12.8</v>
      </c>
      <c r="F360" s="137">
        <v>16.399999999999999</v>
      </c>
      <c r="G360" s="137">
        <v>18</v>
      </c>
      <c r="H360" s="137">
        <v>25.6</v>
      </c>
      <c r="I360" s="137">
        <v>24</v>
      </c>
      <c r="J360" s="137">
        <v>26.5</v>
      </c>
      <c r="K360" s="137">
        <v>25</v>
      </c>
      <c r="L360" s="137">
        <v>21.6</v>
      </c>
      <c r="M360" s="137">
        <v>13</v>
      </c>
      <c r="N360" s="137">
        <v>12</v>
      </c>
    </row>
    <row r="361" spans="1:14" ht="20.100000000000001" customHeight="1">
      <c r="A361" s="384">
        <v>1980</v>
      </c>
      <c r="B361" s="282" t="s">
        <v>118</v>
      </c>
      <c r="C361" s="151">
        <v>29.5</v>
      </c>
      <c r="D361" s="151">
        <v>33.6</v>
      </c>
      <c r="E361" s="151">
        <v>38.6</v>
      </c>
      <c r="F361" s="151">
        <v>42.2</v>
      </c>
      <c r="G361" s="151">
        <v>42.7</v>
      </c>
      <c r="H361" s="151">
        <v>43</v>
      </c>
      <c r="I361" s="151">
        <v>46.9</v>
      </c>
      <c r="J361" s="151">
        <v>44.8</v>
      </c>
      <c r="K361" s="151">
        <v>43.2</v>
      </c>
      <c r="L361" s="151">
        <v>41.2</v>
      </c>
      <c r="M361" s="151">
        <v>34</v>
      </c>
      <c r="N361" s="151">
        <v>30.3</v>
      </c>
    </row>
    <row r="362" spans="1:14" ht="20.100000000000001" customHeight="1">
      <c r="A362" s="384"/>
      <c r="B362" s="282" t="s">
        <v>117</v>
      </c>
      <c r="C362" s="137">
        <v>9.8000000000000007</v>
      </c>
      <c r="D362" s="137">
        <v>9.1999999999999993</v>
      </c>
      <c r="E362" s="137">
        <v>11.3</v>
      </c>
      <c r="F362" s="137">
        <v>18</v>
      </c>
      <c r="G362" s="137">
        <v>20.8</v>
      </c>
      <c r="H362" s="137">
        <v>25</v>
      </c>
      <c r="I362" s="137">
        <v>26</v>
      </c>
      <c r="J362" s="137">
        <v>26.4</v>
      </c>
      <c r="K362" s="137">
        <v>24.5</v>
      </c>
      <c r="L362" s="137">
        <v>21.6</v>
      </c>
      <c r="M362" s="137">
        <v>17.399999999999999</v>
      </c>
      <c r="N362" s="137">
        <v>11.4</v>
      </c>
    </row>
    <row r="363" spans="1:14" ht="20.100000000000001" customHeight="1">
      <c r="A363" s="384">
        <v>1981</v>
      </c>
      <c r="B363" s="282" t="s">
        <v>118</v>
      </c>
      <c r="C363" s="151">
        <v>31.7</v>
      </c>
      <c r="D363" s="151">
        <v>33.799999999999997</v>
      </c>
      <c r="E363" s="151">
        <v>37.6</v>
      </c>
      <c r="F363" s="151">
        <v>42.7</v>
      </c>
      <c r="G363" s="151">
        <v>43.2</v>
      </c>
      <c r="H363" s="151">
        <v>44.6</v>
      </c>
      <c r="I363" s="151">
        <v>45.7</v>
      </c>
      <c r="J363" s="151">
        <v>44.6</v>
      </c>
      <c r="K363" s="151">
        <v>42.6</v>
      </c>
      <c r="L363" s="151">
        <v>38.9</v>
      </c>
      <c r="M363" s="151">
        <v>33.700000000000003</v>
      </c>
      <c r="N363" s="151">
        <v>28.9</v>
      </c>
    </row>
    <row r="364" spans="1:14" ht="20.100000000000001" customHeight="1">
      <c r="A364" s="384"/>
      <c r="B364" s="282" t="s">
        <v>117</v>
      </c>
      <c r="C364" s="137">
        <v>10.5</v>
      </c>
      <c r="D364" s="137">
        <v>10.3</v>
      </c>
      <c r="E364" s="137">
        <v>13.7</v>
      </c>
      <c r="F364" s="137">
        <v>13.6</v>
      </c>
      <c r="G364" s="137">
        <v>18.600000000000001</v>
      </c>
      <c r="H364" s="137">
        <v>24.2</v>
      </c>
      <c r="I364" s="137">
        <v>25.7</v>
      </c>
      <c r="J364" s="137">
        <v>27.1</v>
      </c>
      <c r="K364" s="137">
        <v>23.2</v>
      </c>
      <c r="L364" s="137">
        <v>15.8</v>
      </c>
      <c r="M364" s="137">
        <v>12.3</v>
      </c>
      <c r="N364" s="137">
        <v>12.3</v>
      </c>
    </row>
    <row r="365" spans="1:14">
      <c r="A365" s="281" t="s">
        <v>81</v>
      </c>
      <c r="B365" s="128"/>
      <c r="C365" s="134"/>
      <c r="D365" s="134"/>
      <c r="E365" s="134"/>
      <c r="F365" s="134"/>
      <c r="G365" s="134"/>
      <c r="H365" s="134"/>
      <c r="I365" s="134"/>
      <c r="J365" s="134"/>
      <c r="K365" s="134"/>
      <c r="L365" s="134"/>
      <c r="M365" s="134"/>
    </row>
    <row r="366" spans="1:14" ht="15.75">
      <c r="A366" s="120"/>
      <c r="B366" s="120"/>
      <c r="C366" s="271"/>
      <c r="D366" s="271"/>
      <c r="E366" s="271"/>
      <c r="F366" s="271"/>
      <c r="G366" s="132"/>
      <c r="H366" s="132"/>
      <c r="I366" s="132"/>
      <c r="J366" s="132"/>
      <c r="K366" s="125"/>
      <c r="L366" s="286" t="s">
        <v>108</v>
      </c>
      <c r="M366" s="286"/>
      <c r="N366" s="286" t="s">
        <v>102</v>
      </c>
    </row>
    <row r="367" spans="1:14" ht="18.75">
      <c r="A367" s="287" t="s">
        <v>79</v>
      </c>
      <c r="B367" s="150"/>
      <c r="C367" s="150"/>
      <c r="D367" s="150"/>
      <c r="E367" s="150"/>
      <c r="F367" s="150"/>
      <c r="G367" s="150"/>
      <c r="H367" s="150"/>
      <c r="I367" s="150"/>
      <c r="J367" s="150"/>
      <c r="K367" s="125"/>
      <c r="L367" s="286" t="s">
        <v>106</v>
      </c>
      <c r="M367" s="286"/>
      <c r="N367" s="286" t="s">
        <v>100</v>
      </c>
    </row>
    <row r="368" spans="1:14" ht="18.75">
      <c r="A368" s="31"/>
      <c r="B368" s="31"/>
      <c r="C368" s="124"/>
      <c r="D368" s="124"/>
      <c r="E368" s="124"/>
      <c r="F368" s="124"/>
      <c r="G368" s="124"/>
      <c r="H368" s="124"/>
      <c r="I368" s="124"/>
      <c r="J368" s="124"/>
      <c r="K368" s="125"/>
      <c r="L368" s="286" t="s">
        <v>105</v>
      </c>
      <c r="M368" s="286"/>
      <c r="N368" s="286" t="s">
        <v>98</v>
      </c>
    </row>
    <row r="369" spans="1:14" ht="16.5" thickBot="1">
      <c r="A369" s="390" t="s">
        <v>119</v>
      </c>
      <c r="B369" s="390"/>
      <c r="C369" s="390"/>
      <c r="D369" s="390"/>
      <c r="E369" s="390"/>
      <c r="F369" s="390"/>
      <c r="G369" s="390"/>
      <c r="H369" s="390"/>
      <c r="I369" s="390"/>
      <c r="J369" s="390"/>
      <c r="K369" s="390"/>
      <c r="L369" s="390"/>
      <c r="M369" s="390"/>
      <c r="N369" s="390"/>
    </row>
    <row r="370" spans="1:14" ht="15.75" thickTop="1">
      <c r="A370" s="272" t="s">
        <v>69</v>
      </c>
      <c r="B370" s="272" t="s">
        <v>4</v>
      </c>
      <c r="C370" s="284" t="s">
        <v>95</v>
      </c>
      <c r="D370" s="284" t="s">
        <v>94</v>
      </c>
      <c r="E370" s="284" t="s">
        <v>93</v>
      </c>
      <c r="F370" s="284" t="s">
        <v>92</v>
      </c>
      <c r="G370" s="284" t="s">
        <v>91</v>
      </c>
      <c r="H370" s="284" t="s">
        <v>90</v>
      </c>
      <c r="I370" s="284" t="s">
        <v>89</v>
      </c>
      <c r="J370" s="285" t="s">
        <v>88</v>
      </c>
      <c r="K370" s="284" t="s">
        <v>87</v>
      </c>
      <c r="L370" s="284" t="s">
        <v>86</v>
      </c>
      <c r="M370" s="284" t="s">
        <v>85</v>
      </c>
      <c r="N370" s="283" t="s">
        <v>84</v>
      </c>
    </row>
    <row r="371" spans="1:14" ht="18" customHeight="1">
      <c r="A371" s="384">
        <v>1982</v>
      </c>
      <c r="B371" s="282" t="s">
        <v>118</v>
      </c>
      <c r="C371" s="151">
        <v>30.3</v>
      </c>
      <c r="D371" s="151">
        <v>30.1</v>
      </c>
      <c r="E371" s="151">
        <v>35.4</v>
      </c>
      <c r="F371" s="151">
        <v>39.1</v>
      </c>
      <c r="G371" s="151">
        <v>43.3</v>
      </c>
      <c r="H371" s="151">
        <v>47.2</v>
      </c>
      <c r="I371" s="151">
        <v>46.6</v>
      </c>
      <c r="J371" s="151">
        <v>43</v>
      </c>
      <c r="K371" s="151">
        <v>44.3</v>
      </c>
      <c r="L371" s="151">
        <v>40.299999999999997</v>
      </c>
      <c r="M371" s="151">
        <v>35.6</v>
      </c>
      <c r="N371" s="151">
        <v>31</v>
      </c>
    </row>
    <row r="372" spans="1:14" ht="18" customHeight="1">
      <c r="A372" s="384"/>
      <c r="B372" s="282" t="s">
        <v>117</v>
      </c>
      <c r="C372" s="137">
        <v>6.6</v>
      </c>
      <c r="D372" s="137">
        <v>8</v>
      </c>
      <c r="E372" s="137">
        <v>9</v>
      </c>
      <c r="F372" s="137">
        <v>12.9</v>
      </c>
      <c r="G372" s="137">
        <v>18.8</v>
      </c>
      <c r="H372" s="137">
        <v>20</v>
      </c>
      <c r="I372" s="137">
        <v>23.8</v>
      </c>
      <c r="J372" s="137">
        <v>24.9</v>
      </c>
      <c r="K372" s="137">
        <v>23.4</v>
      </c>
      <c r="L372" s="137">
        <v>19.2</v>
      </c>
      <c r="M372" s="137">
        <v>12</v>
      </c>
      <c r="N372" s="137">
        <v>9.1</v>
      </c>
    </row>
    <row r="373" spans="1:14" ht="18" customHeight="1">
      <c r="A373" s="384">
        <v>1983</v>
      </c>
      <c r="B373" s="282" t="s">
        <v>118</v>
      </c>
      <c r="C373" s="133">
        <v>29.9</v>
      </c>
      <c r="D373" s="133">
        <v>33.200000000000003</v>
      </c>
      <c r="E373" s="133">
        <v>34.1</v>
      </c>
      <c r="F373" s="133">
        <v>37.5</v>
      </c>
      <c r="G373" s="133">
        <v>44</v>
      </c>
      <c r="H373" s="133">
        <v>44.2</v>
      </c>
      <c r="I373" s="133">
        <v>47.6</v>
      </c>
      <c r="J373" s="133">
        <v>45.6</v>
      </c>
      <c r="K373" s="133">
        <v>42.7</v>
      </c>
      <c r="L373" s="133">
        <v>38.6</v>
      </c>
      <c r="M373" s="133">
        <v>34.799999999999997</v>
      </c>
      <c r="N373" s="133">
        <v>29.6</v>
      </c>
    </row>
    <row r="374" spans="1:14" ht="18" customHeight="1">
      <c r="A374" s="384"/>
      <c r="B374" s="282" t="s">
        <v>117</v>
      </c>
      <c r="C374" s="137">
        <v>8.3000000000000007</v>
      </c>
      <c r="D374" s="137">
        <v>7.6</v>
      </c>
      <c r="E374" s="137">
        <v>9</v>
      </c>
      <c r="F374" s="137">
        <v>11.2</v>
      </c>
      <c r="G374" s="137">
        <v>18.8</v>
      </c>
      <c r="H374" s="137">
        <v>21.2</v>
      </c>
      <c r="I374" s="137">
        <v>23.4</v>
      </c>
      <c r="J374" s="137">
        <v>28</v>
      </c>
      <c r="K374" s="137">
        <v>22.8</v>
      </c>
      <c r="L374" s="137">
        <v>16.8</v>
      </c>
      <c r="M374" s="137">
        <v>14.1</v>
      </c>
      <c r="N374" s="137">
        <v>7.8</v>
      </c>
    </row>
    <row r="375" spans="1:14" ht="18" customHeight="1">
      <c r="A375" s="384">
        <v>1984</v>
      </c>
      <c r="B375" s="282" t="s">
        <v>118</v>
      </c>
      <c r="C375" s="151">
        <v>27.8</v>
      </c>
      <c r="D375" s="151">
        <v>30.6</v>
      </c>
      <c r="E375" s="151">
        <v>41.1</v>
      </c>
      <c r="F375" s="151">
        <v>42.5</v>
      </c>
      <c r="G375" s="151">
        <v>42.7</v>
      </c>
      <c r="H375" s="151">
        <v>41</v>
      </c>
      <c r="I375" s="151">
        <v>47.6</v>
      </c>
      <c r="J375" s="151">
        <v>43.5</v>
      </c>
      <c r="K375" s="151">
        <v>44.5</v>
      </c>
      <c r="L375" s="151">
        <v>39.5</v>
      </c>
      <c r="M375" s="151">
        <v>35.299999999999997</v>
      </c>
      <c r="N375" s="151">
        <v>30.7</v>
      </c>
    </row>
    <row r="376" spans="1:14" ht="18" customHeight="1">
      <c r="A376" s="384"/>
      <c r="B376" s="282" t="s">
        <v>117</v>
      </c>
      <c r="C376" s="137">
        <v>7.5</v>
      </c>
      <c r="D376" s="137">
        <v>7.7</v>
      </c>
      <c r="E376" s="137">
        <v>10.1</v>
      </c>
      <c r="F376" s="137">
        <v>16.7</v>
      </c>
      <c r="G376" s="137">
        <v>17.600000000000001</v>
      </c>
      <c r="H376" s="137">
        <v>20.6</v>
      </c>
      <c r="I376" s="137">
        <v>23.3</v>
      </c>
      <c r="J376" s="137">
        <v>23.8</v>
      </c>
      <c r="K376" s="137">
        <v>20</v>
      </c>
      <c r="L376" s="137">
        <v>14.6</v>
      </c>
      <c r="M376" s="137">
        <v>13.9</v>
      </c>
      <c r="N376" s="137">
        <v>11</v>
      </c>
    </row>
    <row r="377" spans="1:14" ht="18" customHeight="1">
      <c r="A377" s="384">
        <v>1985</v>
      </c>
      <c r="B377" s="282" t="s">
        <v>118</v>
      </c>
      <c r="C377" s="151">
        <v>30.8</v>
      </c>
      <c r="D377" s="151">
        <v>31.5</v>
      </c>
      <c r="E377" s="151">
        <v>40.5</v>
      </c>
      <c r="F377" s="151">
        <v>40</v>
      </c>
      <c r="G377" s="151">
        <v>44.4</v>
      </c>
      <c r="H377" s="151">
        <v>44.2</v>
      </c>
      <c r="I377" s="151">
        <v>45.9</v>
      </c>
      <c r="J377" s="151">
        <v>47</v>
      </c>
      <c r="K377" s="151">
        <v>44</v>
      </c>
      <c r="L377" s="151">
        <v>40.299999999999997</v>
      </c>
      <c r="M377" s="151">
        <v>34.799999999999997</v>
      </c>
      <c r="N377" s="151">
        <v>30.2</v>
      </c>
    </row>
    <row r="378" spans="1:14" ht="18" customHeight="1">
      <c r="A378" s="384"/>
      <c r="B378" s="282" t="s">
        <v>117</v>
      </c>
      <c r="C378" s="137">
        <v>9.9</v>
      </c>
      <c r="D378" s="137">
        <v>6.4</v>
      </c>
      <c r="E378" s="137">
        <v>10.5</v>
      </c>
      <c r="F378" s="137">
        <v>12</v>
      </c>
      <c r="G378" s="137">
        <v>17.899999999999999</v>
      </c>
      <c r="H378" s="137">
        <v>21.3</v>
      </c>
      <c r="I378" s="137">
        <v>23.4</v>
      </c>
      <c r="J378" s="137">
        <v>25.6</v>
      </c>
      <c r="K378" s="137">
        <v>21.6</v>
      </c>
      <c r="L378" s="137">
        <v>18.8</v>
      </c>
      <c r="M378" s="137">
        <v>15</v>
      </c>
      <c r="N378" s="137">
        <v>8.8000000000000007</v>
      </c>
    </row>
    <row r="379" spans="1:14" ht="18" customHeight="1">
      <c r="A379" s="384">
        <v>1986</v>
      </c>
      <c r="B379" s="282" t="s">
        <v>118</v>
      </c>
      <c r="C379" s="151">
        <v>27.2</v>
      </c>
      <c r="D379" s="151">
        <v>29.5</v>
      </c>
      <c r="E379" s="151">
        <v>38.5</v>
      </c>
      <c r="F379" s="151">
        <v>41.6</v>
      </c>
      <c r="G379" s="151">
        <v>46.9</v>
      </c>
      <c r="H379" s="151">
        <v>43.1</v>
      </c>
      <c r="I379" s="151">
        <v>46.2</v>
      </c>
      <c r="J379" s="151">
        <v>46.4</v>
      </c>
      <c r="K379" s="151">
        <v>43.3</v>
      </c>
      <c r="L379" s="151">
        <v>42.8</v>
      </c>
      <c r="M379" s="151">
        <v>36.9</v>
      </c>
      <c r="N379" s="151">
        <v>29.5</v>
      </c>
    </row>
    <row r="380" spans="1:14" ht="18" customHeight="1">
      <c r="A380" s="384"/>
      <c r="B380" s="282" t="s">
        <v>117</v>
      </c>
      <c r="C380" s="137">
        <v>9.4</v>
      </c>
      <c r="D380" s="137">
        <v>10.6</v>
      </c>
      <c r="E380" s="137">
        <v>10.7</v>
      </c>
      <c r="F380" s="137">
        <v>15.5</v>
      </c>
      <c r="G380" s="137">
        <v>19.2</v>
      </c>
      <c r="H380" s="137">
        <v>23.5</v>
      </c>
      <c r="I380" s="137">
        <v>24.4</v>
      </c>
      <c r="J380" s="137">
        <v>25.7</v>
      </c>
      <c r="K380" s="137">
        <v>21.8</v>
      </c>
      <c r="L380" s="137">
        <v>19.7</v>
      </c>
      <c r="M380" s="137">
        <v>13.3</v>
      </c>
      <c r="N380" s="137">
        <v>7.9</v>
      </c>
    </row>
    <row r="381" spans="1:14" ht="18" customHeight="1">
      <c r="A381" s="384">
        <v>1987</v>
      </c>
      <c r="B381" s="282" t="s">
        <v>118</v>
      </c>
      <c r="C381" s="151">
        <v>31</v>
      </c>
      <c r="D381" s="151">
        <v>34</v>
      </c>
      <c r="E381" s="151">
        <v>36.6</v>
      </c>
      <c r="F381" s="151">
        <v>40.700000000000003</v>
      </c>
      <c r="G381" s="151">
        <v>43.7</v>
      </c>
      <c r="H381" s="151">
        <v>45.3</v>
      </c>
      <c r="I381" s="151">
        <v>47.4</v>
      </c>
      <c r="J381" s="151">
        <v>46.7</v>
      </c>
      <c r="K381" s="151">
        <v>45.9</v>
      </c>
      <c r="L381" s="151">
        <v>40.799999999999997</v>
      </c>
      <c r="M381" s="151">
        <v>36</v>
      </c>
      <c r="N381" s="151">
        <v>28.7</v>
      </c>
    </row>
    <row r="382" spans="1:14" ht="18" customHeight="1">
      <c r="A382" s="384"/>
      <c r="B382" s="282" t="s">
        <v>117</v>
      </c>
      <c r="C382" s="137">
        <v>8.4</v>
      </c>
      <c r="D382" s="137">
        <v>9.5</v>
      </c>
      <c r="E382" s="137">
        <v>10.6</v>
      </c>
      <c r="F382" s="137">
        <v>14.2</v>
      </c>
      <c r="G382" s="137">
        <v>20</v>
      </c>
      <c r="H382" s="137">
        <v>22.9</v>
      </c>
      <c r="I382" s="137">
        <v>24</v>
      </c>
      <c r="J382" s="137">
        <v>25.4</v>
      </c>
      <c r="K382" s="137">
        <v>20.2</v>
      </c>
      <c r="L382" s="137">
        <v>15.4</v>
      </c>
      <c r="M382" s="137">
        <v>12.8</v>
      </c>
      <c r="N382" s="137">
        <v>8.8000000000000007</v>
      </c>
    </row>
    <row r="383" spans="1:14" ht="18" customHeight="1">
      <c r="A383" s="384">
        <v>1988</v>
      </c>
      <c r="B383" s="282" t="s">
        <v>118</v>
      </c>
      <c r="C383" s="151">
        <v>29.2</v>
      </c>
      <c r="D383" s="151">
        <v>31</v>
      </c>
      <c r="E383" s="151">
        <v>38</v>
      </c>
      <c r="F383" s="151">
        <v>41</v>
      </c>
      <c r="G383" s="151">
        <v>41.2</v>
      </c>
      <c r="H383" s="151">
        <v>46</v>
      </c>
      <c r="I383" s="151">
        <v>46.8</v>
      </c>
      <c r="J383" s="151">
        <v>44.5</v>
      </c>
      <c r="K383" s="151">
        <v>45</v>
      </c>
      <c r="L383" s="151">
        <v>40.5</v>
      </c>
      <c r="M383" s="151">
        <v>35.700000000000003</v>
      </c>
      <c r="N383" s="151">
        <v>30.6</v>
      </c>
    </row>
    <row r="384" spans="1:14" ht="18" customHeight="1">
      <c r="A384" s="384"/>
      <c r="B384" s="282" t="s">
        <v>117</v>
      </c>
      <c r="C384" s="137">
        <v>7.3</v>
      </c>
      <c r="D384" s="137">
        <v>9</v>
      </c>
      <c r="E384" s="137">
        <v>13.6</v>
      </c>
      <c r="F384" s="137">
        <v>15.7</v>
      </c>
      <c r="G384" s="137">
        <v>19.899999999999999</v>
      </c>
      <c r="H384" s="137">
        <v>22.1</v>
      </c>
      <c r="I384" s="137">
        <v>24.5</v>
      </c>
      <c r="J384" s="137">
        <v>25.2</v>
      </c>
      <c r="K384" s="137">
        <v>23</v>
      </c>
      <c r="L384" s="137">
        <v>18.600000000000001</v>
      </c>
      <c r="M384" s="137">
        <v>12.9</v>
      </c>
      <c r="N384" s="137">
        <v>8</v>
      </c>
    </row>
    <row r="385" spans="1:14" ht="18" customHeight="1">
      <c r="A385" s="384">
        <v>1989</v>
      </c>
      <c r="B385" s="282" t="s">
        <v>118</v>
      </c>
      <c r="C385" s="151">
        <v>26.2</v>
      </c>
      <c r="D385" s="151">
        <v>35.799999999999997</v>
      </c>
      <c r="E385" s="151">
        <v>36.200000000000003</v>
      </c>
      <c r="F385" s="151">
        <v>37.1</v>
      </c>
      <c r="G385" s="151">
        <v>43.1</v>
      </c>
      <c r="H385" s="151">
        <v>44</v>
      </c>
      <c r="I385" s="151">
        <v>46.9</v>
      </c>
      <c r="J385" s="151">
        <v>46.3</v>
      </c>
      <c r="K385" s="151">
        <v>44</v>
      </c>
      <c r="L385" s="151">
        <v>40.700000000000003</v>
      </c>
      <c r="M385" s="151">
        <v>36.700000000000003</v>
      </c>
      <c r="N385" s="151">
        <v>31.4</v>
      </c>
    </row>
    <row r="386" spans="1:14" ht="18" customHeight="1">
      <c r="A386" s="384"/>
      <c r="B386" s="282" t="s">
        <v>117</v>
      </c>
      <c r="C386" s="137">
        <v>6.8</v>
      </c>
      <c r="D386" s="137">
        <v>8.4</v>
      </c>
      <c r="E386" s="137">
        <v>10.199999999999999</v>
      </c>
      <c r="F386" s="137">
        <v>14</v>
      </c>
      <c r="G386" s="137">
        <v>17.399999999999999</v>
      </c>
      <c r="H386" s="137">
        <v>21.5</v>
      </c>
      <c r="I386" s="137">
        <v>23.2</v>
      </c>
      <c r="J386" s="137">
        <v>24.7</v>
      </c>
      <c r="K386" s="137">
        <v>19.899999999999999</v>
      </c>
      <c r="L386" s="137">
        <v>17.5</v>
      </c>
      <c r="M386" s="137">
        <v>14.1</v>
      </c>
      <c r="N386" s="137">
        <v>10.7</v>
      </c>
    </row>
    <row r="387" spans="1:14" ht="18" customHeight="1">
      <c r="A387" s="384">
        <v>1990</v>
      </c>
      <c r="B387" s="282" t="s">
        <v>118</v>
      </c>
      <c r="C387" s="151">
        <v>28.5</v>
      </c>
      <c r="D387" s="151">
        <v>31.5</v>
      </c>
      <c r="E387" s="151">
        <v>36.200000000000003</v>
      </c>
      <c r="F387" s="151">
        <v>41.6</v>
      </c>
      <c r="G387" s="151">
        <v>45.7</v>
      </c>
      <c r="H387" s="151">
        <v>46.2</v>
      </c>
      <c r="I387" s="151">
        <v>47</v>
      </c>
      <c r="J387" s="151">
        <v>45</v>
      </c>
      <c r="K387" s="151">
        <v>43.3</v>
      </c>
      <c r="L387" s="151">
        <v>39</v>
      </c>
      <c r="M387" s="151">
        <v>34.299999999999997</v>
      </c>
      <c r="N387" s="151">
        <v>30.8</v>
      </c>
    </row>
    <row r="388" spans="1:14" ht="18" customHeight="1">
      <c r="A388" s="384"/>
      <c r="B388" s="282" t="s">
        <v>117</v>
      </c>
      <c r="C388" s="137">
        <v>9</v>
      </c>
      <c r="D388" s="137">
        <v>11.3</v>
      </c>
      <c r="E388" s="137">
        <v>10.8</v>
      </c>
      <c r="F388" s="137">
        <v>14.5</v>
      </c>
      <c r="G388" s="137">
        <v>19.399999999999999</v>
      </c>
      <c r="H388" s="137">
        <v>21.5</v>
      </c>
      <c r="I388" s="137">
        <v>24.4</v>
      </c>
      <c r="J388" s="137">
        <v>26</v>
      </c>
      <c r="K388" s="137">
        <v>25</v>
      </c>
      <c r="L388" s="137">
        <v>18.399999999999999</v>
      </c>
      <c r="M388" s="137">
        <v>15.4</v>
      </c>
      <c r="N388" s="137">
        <v>8.8000000000000007</v>
      </c>
    </row>
    <row r="389" spans="1:14" ht="18" customHeight="1">
      <c r="A389" s="384">
        <v>1991</v>
      </c>
      <c r="B389" s="282" t="s">
        <v>118</v>
      </c>
      <c r="C389" s="151">
        <v>34.299999999999997</v>
      </c>
      <c r="D389" s="151">
        <v>33.4</v>
      </c>
      <c r="E389" s="151">
        <v>38.799999999999997</v>
      </c>
      <c r="F389" s="151">
        <v>40.1</v>
      </c>
      <c r="G389" s="151">
        <v>42.6</v>
      </c>
      <c r="H389" s="151">
        <v>47</v>
      </c>
      <c r="I389" s="151">
        <v>43.4</v>
      </c>
      <c r="J389" s="151">
        <v>44.7</v>
      </c>
      <c r="K389" s="151">
        <v>43.6</v>
      </c>
      <c r="L389" s="151">
        <v>40.4</v>
      </c>
      <c r="M389" s="151">
        <v>35.1</v>
      </c>
      <c r="N389" s="151">
        <v>31.8</v>
      </c>
    </row>
    <row r="390" spans="1:14" ht="18" customHeight="1">
      <c r="A390" s="384"/>
      <c r="B390" s="282" t="s">
        <v>117</v>
      </c>
      <c r="C390" s="137">
        <v>5.6</v>
      </c>
      <c r="D390" s="137">
        <v>5.4</v>
      </c>
      <c r="E390" s="137">
        <v>9.3000000000000007</v>
      </c>
      <c r="F390" s="137">
        <v>15.4</v>
      </c>
      <c r="G390" s="137">
        <v>17.7</v>
      </c>
      <c r="H390" s="137">
        <v>19.8</v>
      </c>
      <c r="I390" s="137">
        <v>23.7</v>
      </c>
      <c r="J390" s="137">
        <v>27</v>
      </c>
      <c r="K390" s="137">
        <v>22.1</v>
      </c>
      <c r="L390" s="137">
        <v>18.7</v>
      </c>
      <c r="M390" s="137">
        <v>13.4</v>
      </c>
      <c r="N390" s="137">
        <v>11</v>
      </c>
    </row>
    <row r="391" spans="1:14" ht="18" customHeight="1">
      <c r="A391" s="384">
        <v>1992</v>
      </c>
      <c r="B391" s="282" t="s">
        <v>118</v>
      </c>
      <c r="C391" s="151">
        <v>28.2</v>
      </c>
      <c r="D391" s="151">
        <v>30</v>
      </c>
      <c r="E391" s="151">
        <v>35.1</v>
      </c>
      <c r="F391" s="151">
        <v>41.1</v>
      </c>
      <c r="G391" s="151">
        <v>44.6</v>
      </c>
      <c r="H391" s="151">
        <v>46</v>
      </c>
      <c r="I391" s="151">
        <v>45.5</v>
      </c>
      <c r="J391" s="151">
        <v>45.6</v>
      </c>
      <c r="K391" s="151">
        <v>43.2</v>
      </c>
      <c r="L391" s="151">
        <v>39.4</v>
      </c>
      <c r="M391" s="151">
        <v>34.200000000000003</v>
      </c>
      <c r="N391" s="151">
        <v>31.5</v>
      </c>
    </row>
    <row r="392" spans="1:14" ht="18" customHeight="1">
      <c r="A392" s="384"/>
      <c r="B392" s="282" t="s">
        <v>117</v>
      </c>
      <c r="C392" s="137">
        <v>6</v>
      </c>
      <c r="D392" s="137">
        <v>8.6</v>
      </c>
      <c r="E392" s="137">
        <v>8.4</v>
      </c>
      <c r="F392" s="137">
        <v>13</v>
      </c>
      <c r="G392" s="137">
        <v>20.100000000000001</v>
      </c>
      <c r="H392" s="137">
        <v>22.6</v>
      </c>
      <c r="I392" s="137">
        <v>24.9</v>
      </c>
      <c r="J392" s="137">
        <v>25.4</v>
      </c>
      <c r="K392" s="137">
        <v>21.6</v>
      </c>
      <c r="L392" s="137">
        <v>17.8</v>
      </c>
      <c r="M392" s="137">
        <v>14.7</v>
      </c>
      <c r="N392" s="137">
        <v>12.3</v>
      </c>
    </row>
    <row r="393" spans="1:14" ht="18" customHeight="1">
      <c r="A393" s="384">
        <v>1993</v>
      </c>
      <c r="B393" s="282" t="s">
        <v>118</v>
      </c>
      <c r="C393" s="151">
        <v>31.5</v>
      </c>
      <c r="D393" s="151">
        <v>34</v>
      </c>
      <c r="E393" s="151">
        <v>37</v>
      </c>
      <c r="F393" s="151">
        <v>41.6</v>
      </c>
      <c r="G393" s="151">
        <v>43.9</v>
      </c>
      <c r="H393" s="151">
        <v>44.4</v>
      </c>
      <c r="I393" s="151">
        <v>46.9</v>
      </c>
      <c r="J393" s="151">
        <v>46.3</v>
      </c>
      <c r="K393" s="151">
        <v>43</v>
      </c>
      <c r="L393" s="151">
        <v>39.4</v>
      </c>
      <c r="M393" s="151">
        <v>36</v>
      </c>
      <c r="N393" s="151">
        <v>29.5</v>
      </c>
    </row>
    <row r="394" spans="1:14" ht="18" customHeight="1">
      <c r="A394" s="384"/>
      <c r="B394" s="282" t="s">
        <v>117</v>
      </c>
      <c r="C394" s="137">
        <v>9.5</v>
      </c>
      <c r="D394" s="137">
        <v>11.4</v>
      </c>
      <c r="E394" s="137">
        <v>12</v>
      </c>
      <c r="F394" s="137">
        <v>14</v>
      </c>
      <c r="G394" s="137">
        <v>17.2</v>
      </c>
      <c r="H394" s="137">
        <v>22.4</v>
      </c>
      <c r="I394" s="137">
        <v>25.5</v>
      </c>
      <c r="J394" s="137">
        <v>24.9</v>
      </c>
      <c r="K394" s="137">
        <v>23</v>
      </c>
      <c r="L394" s="137">
        <v>16.899999999999999</v>
      </c>
      <c r="M394" s="137">
        <v>14.1</v>
      </c>
      <c r="N394" s="137">
        <v>11.8</v>
      </c>
    </row>
    <row r="395" spans="1:14" ht="18" customHeight="1">
      <c r="A395" s="384">
        <v>1994</v>
      </c>
      <c r="B395" s="282" t="s">
        <v>118</v>
      </c>
      <c r="C395" s="151">
        <v>31.4</v>
      </c>
      <c r="D395" s="151">
        <v>32.6</v>
      </c>
      <c r="E395" s="151">
        <v>35.799999999999997</v>
      </c>
      <c r="F395" s="151">
        <v>43.1</v>
      </c>
      <c r="G395" s="151">
        <v>45.7</v>
      </c>
      <c r="H395" s="151">
        <v>45.1</v>
      </c>
      <c r="I395" s="151">
        <v>42.8</v>
      </c>
      <c r="J395" s="151">
        <v>47.3</v>
      </c>
      <c r="K395" s="151">
        <v>43.5</v>
      </c>
      <c r="L395" s="151">
        <v>39.200000000000003</v>
      </c>
      <c r="M395" s="151">
        <v>36.5</v>
      </c>
      <c r="N395" s="151">
        <v>32.6</v>
      </c>
    </row>
    <row r="396" spans="1:14" ht="18" customHeight="1">
      <c r="A396" s="384"/>
      <c r="B396" s="282" t="s">
        <v>117</v>
      </c>
      <c r="C396" s="137">
        <v>9.1</v>
      </c>
      <c r="D396" s="137">
        <v>8</v>
      </c>
      <c r="E396" s="137">
        <v>10.199999999999999</v>
      </c>
      <c r="F396" s="137">
        <v>15.1</v>
      </c>
      <c r="G396" s="137">
        <v>19.3</v>
      </c>
      <c r="H396" s="137">
        <v>21.8</v>
      </c>
      <c r="I396" s="137">
        <v>22.2</v>
      </c>
      <c r="J396" s="137">
        <v>26</v>
      </c>
      <c r="K396" s="137">
        <v>20.399999999999999</v>
      </c>
      <c r="L396" s="137">
        <v>18.600000000000001</v>
      </c>
      <c r="M396" s="137">
        <v>16.399999999999999</v>
      </c>
      <c r="N396" s="137">
        <v>7.5</v>
      </c>
    </row>
    <row r="397" spans="1:14" ht="18" customHeight="1">
      <c r="A397" s="384">
        <v>1995</v>
      </c>
      <c r="B397" s="282" t="s">
        <v>118</v>
      </c>
      <c r="C397" s="151">
        <v>29.4</v>
      </c>
      <c r="D397" s="151">
        <v>32.6</v>
      </c>
      <c r="E397" s="151">
        <v>32.200000000000003</v>
      </c>
      <c r="F397" s="151">
        <v>40.799999999999997</v>
      </c>
      <c r="G397" s="151">
        <v>43.7</v>
      </c>
      <c r="H397" s="151">
        <v>47.2</v>
      </c>
      <c r="I397" s="151">
        <v>43.6</v>
      </c>
      <c r="J397" s="151">
        <v>47.6</v>
      </c>
      <c r="K397" s="151">
        <v>44</v>
      </c>
      <c r="L397" s="151">
        <v>39.9</v>
      </c>
      <c r="M397" s="151">
        <v>34.299999999999997</v>
      </c>
      <c r="N397" s="151">
        <v>31.1</v>
      </c>
    </row>
    <row r="398" spans="1:14" ht="18" customHeight="1">
      <c r="A398" s="384"/>
      <c r="B398" s="282" t="s">
        <v>117</v>
      </c>
      <c r="C398" s="137">
        <v>9.6</v>
      </c>
      <c r="D398" s="137">
        <v>9.6999999999999993</v>
      </c>
      <c r="E398" s="137">
        <v>11.4</v>
      </c>
      <c r="F398" s="137">
        <v>13.8</v>
      </c>
      <c r="G398" s="137">
        <v>17.5</v>
      </c>
      <c r="H398" s="137">
        <v>21.6</v>
      </c>
      <c r="I398" s="137">
        <v>24</v>
      </c>
      <c r="J398" s="137">
        <v>26.6</v>
      </c>
      <c r="K398" s="137">
        <v>23.1</v>
      </c>
      <c r="L398" s="137">
        <v>17.5</v>
      </c>
      <c r="M398" s="137">
        <v>13.8</v>
      </c>
      <c r="N398" s="137">
        <v>13</v>
      </c>
    </row>
    <row r="399" spans="1:14" ht="18" customHeight="1">
      <c r="A399" s="384">
        <v>1996</v>
      </c>
      <c r="B399" s="282" t="s">
        <v>118</v>
      </c>
      <c r="C399" s="151">
        <v>28.6</v>
      </c>
      <c r="D399" s="151">
        <v>32.799999999999997</v>
      </c>
      <c r="E399" s="151">
        <v>35.5</v>
      </c>
      <c r="F399" s="151">
        <v>41.4</v>
      </c>
      <c r="G399" s="151">
        <v>45.4</v>
      </c>
      <c r="H399" s="151">
        <v>46</v>
      </c>
      <c r="I399" s="151">
        <v>47.1</v>
      </c>
      <c r="J399" s="151">
        <v>47.1</v>
      </c>
      <c r="K399" s="151">
        <v>42.6</v>
      </c>
      <c r="L399" s="151">
        <v>40.5</v>
      </c>
      <c r="M399" s="151">
        <v>33.4</v>
      </c>
      <c r="N399" s="151">
        <v>29.1</v>
      </c>
    </row>
    <row r="400" spans="1:14" ht="18" customHeight="1">
      <c r="A400" s="384"/>
      <c r="B400" s="282" t="s">
        <v>117</v>
      </c>
      <c r="C400" s="137">
        <v>10</v>
      </c>
      <c r="D400" s="137">
        <v>12.2</v>
      </c>
      <c r="E400" s="137">
        <v>13.6</v>
      </c>
      <c r="F400" s="137">
        <v>14</v>
      </c>
      <c r="G400" s="137">
        <v>18.8</v>
      </c>
      <c r="H400" s="137">
        <v>24.5</v>
      </c>
      <c r="I400" s="137">
        <v>25.6</v>
      </c>
      <c r="J400" s="137">
        <v>25.4</v>
      </c>
      <c r="K400" s="137">
        <v>25.2</v>
      </c>
      <c r="L400" s="137">
        <v>15</v>
      </c>
      <c r="M400" s="137">
        <v>13.1</v>
      </c>
      <c r="N400" s="137">
        <v>9.6999999999999993</v>
      </c>
    </row>
    <row r="401" spans="1:14" ht="18" customHeight="1">
      <c r="A401" s="384">
        <v>1997</v>
      </c>
      <c r="B401" s="282" t="s">
        <v>118</v>
      </c>
      <c r="C401" s="151">
        <v>28.3</v>
      </c>
      <c r="D401" s="151">
        <v>35.700000000000003</v>
      </c>
      <c r="E401" s="151">
        <v>35</v>
      </c>
      <c r="F401" s="151">
        <v>40.1</v>
      </c>
      <c r="G401" s="151">
        <v>44</v>
      </c>
      <c r="H401" s="151">
        <v>46.8</v>
      </c>
      <c r="I401" s="151">
        <v>45.3</v>
      </c>
      <c r="J401" s="151">
        <v>44.9</v>
      </c>
      <c r="K401" s="151">
        <v>44.5</v>
      </c>
      <c r="L401" s="151">
        <v>43.1</v>
      </c>
      <c r="M401" s="151">
        <v>35.200000000000003</v>
      </c>
      <c r="N401" s="151">
        <v>30.2</v>
      </c>
    </row>
    <row r="402" spans="1:14" ht="18" customHeight="1">
      <c r="A402" s="384"/>
      <c r="B402" s="282" t="s">
        <v>117</v>
      </c>
      <c r="C402" s="137">
        <v>8.8000000000000007</v>
      </c>
      <c r="D402" s="137">
        <v>11.2</v>
      </c>
      <c r="E402" s="137">
        <v>11.1</v>
      </c>
      <c r="F402" s="137">
        <v>14.4</v>
      </c>
      <c r="G402" s="137">
        <v>17.899999999999999</v>
      </c>
      <c r="H402" s="137">
        <v>20.5</v>
      </c>
      <c r="I402" s="137">
        <v>24.5</v>
      </c>
      <c r="J402" s="137">
        <v>25.8</v>
      </c>
      <c r="K402" s="137">
        <v>23.9</v>
      </c>
      <c r="L402" s="137">
        <v>19.5</v>
      </c>
      <c r="M402" s="137">
        <v>15.6</v>
      </c>
      <c r="N402" s="137">
        <v>13.2</v>
      </c>
    </row>
    <row r="403" spans="1:14" ht="18" customHeight="1">
      <c r="A403" s="384">
        <v>1998</v>
      </c>
      <c r="B403" s="282" t="s">
        <v>118</v>
      </c>
      <c r="C403" s="151">
        <v>28.5</v>
      </c>
      <c r="D403" s="151">
        <v>32.299999999999997</v>
      </c>
      <c r="E403" s="151">
        <v>43</v>
      </c>
      <c r="F403" s="151">
        <v>42.9</v>
      </c>
      <c r="G403" s="151">
        <v>45.9</v>
      </c>
      <c r="H403" s="151">
        <v>46.9</v>
      </c>
      <c r="I403" s="151">
        <v>47.8</v>
      </c>
      <c r="J403" s="151">
        <v>47.8</v>
      </c>
      <c r="K403" s="151">
        <v>45.7</v>
      </c>
      <c r="L403" s="151">
        <v>42.2</v>
      </c>
      <c r="M403" s="151">
        <v>35</v>
      </c>
      <c r="N403" s="151">
        <v>33.799999999999997</v>
      </c>
    </row>
    <row r="404" spans="1:14" ht="18" customHeight="1">
      <c r="A404" s="384"/>
      <c r="B404" s="282" t="s">
        <v>117</v>
      </c>
      <c r="C404" s="137">
        <v>9.6</v>
      </c>
      <c r="D404" s="137">
        <v>10</v>
      </c>
      <c r="E404" s="137">
        <v>11.5</v>
      </c>
      <c r="F404" s="137">
        <v>15</v>
      </c>
      <c r="G404" s="137">
        <v>16.600000000000001</v>
      </c>
      <c r="H404" s="137">
        <v>24.9</v>
      </c>
      <c r="I404" s="137">
        <v>26.5</v>
      </c>
      <c r="J404" s="137">
        <v>26.2</v>
      </c>
      <c r="K404" s="137">
        <v>24.3</v>
      </c>
      <c r="L404" s="137">
        <v>19.899999999999999</v>
      </c>
      <c r="M404" s="137">
        <v>15.6</v>
      </c>
      <c r="N404" s="137">
        <v>12.1</v>
      </c>
    </row>
    <row r="405" spans="1:14" ht="18" customHeight="1">
      <c r="A405" s="384">
        <v>1999</v>
      </c>
      <c r="B405" s="282" t="s">
        <v>118</v>
      </c>
      <c r="C405" s="151">
        <v>31</v>
      </c>
      <c r="D405" s="151">
        <v>35.6</v>
      </c>
      <c r="E405" s="151">
        <v>40.5</v>
      </c>
      <c r="F405" s="151">
        <v>44.7</v>
      </c>
      <c r="G405" s="151">
        <v>46.2</v>
      </c>
      <c r="H405" s="151">
        <v>48.5</v>
      </c>
      <c r="I405" s="151">
        <v>48.5</v>
      </c>
      <c r="J405" s="151">
        <v>49.2</v>
      </c>
      <c r="K405" s="151">
        <v>47.7</v>
      </c>
      <c r="L405" s="151">
        <v>41.8</v>
      </c>
      <c r="M405" s="151">
        <v>37.9</v>
      </c>
      <c r="N405" s="151">
        <v>30.9</v>
      </c>
    </row>
    <row r="406" spans="1:14" ht="18" customHeight="1">
      <c r="A406" s="384"/>
      <c r="B406" s="282" t="s">
        <v>117</v>
      </c>
      <c r="C406" s="137">
        <v>9.5</v>
      </c>
      <c r="D406" s="137">
        <v>12.6</v>
      </c>
      <c r="E406" s="137">
        <v>11.6</v>
      </c>
      <c r="F406" s="137">
        <v>16</v>
      </c>
      <c r="G406" s="137">
        <v>20</v>
      </c>
      <c r="H406" s="137">
        <v>23.5</v>
      </c>
      <c r="I406" s="137">
        <v>25.6</v>
      </c>
      <c r="J406" s="137">
        <v>28.8</v>
      </c>
      <c r="K406" s="137">
        <v>24.8</v>
      </c>
      <c r="L406" s="137">
        <v>20.2</v>
      </c>
      <c r="M406" s="137">
        <v>15.3</v>
      </c>
      <c r="N406" s="137">
        <v>10.5</v>
      </c>
    </row>
    <row r="407" spans="1:14" ht="18" customHeight="1">
      <c r="A407" s="384">
        <v>2000</v>
      </c>
      <c r="B407" s="282" t="s">
        <v>118</v>
      </c>
      <c r="C407" s="151">
        <v>30.6</v>
      </c>
      <c r="D407" s="151">
        <v>34.5</v>
      </c>
      <c r="E407" s="151">
        <v>39.200000000000003</v>
      </c>
      <c r="F407" s="151">
        <v>44</v>
      </c>
      <c r="G407" s="151">
        <v>43.2</v>
      </c>
      <c r="H407" s="151">
        <v>46</v>
      </c>
      <c r="I407" s="151">
        <v>48.7</v>
      </c>
      <c r="J407" s="151">
        <v>48.2</v>
      </c>
      <c r="K407" s="151">
        <v>42.7</v>
      </c>
      <c r="L407" s="151">
        <v>41.1</v>
      </c>
      <c r="M407" s="151">
        <v>36.1</v>
      </c>
      <c r="N407" s="151">
        <v>32.6</v>
      </c>
    </row>
    <row r="408" spans="1:14" ht="18" customHeight="1">
      <c r="A408" s="384"/>
      <c r="B408" s="282" t="s">
        <v>117</v>
      </c>
      <c r="C408" s="137">
        <v>11.1</v>
      </c>
      <c r="D408" s="137">
        <v>10.3</v>
      </c>
      <c r="E408" s="137">
        <v>10.8</v>
      </c>
      <c r="F408" s="137">
        <v>11.3</v>
      </c>
      <c r="G408" s="137">
        <v>21.3</v>
      </c>
      <c r="H408" s="137">
        <v>21</v>
      </c>
      <c r="I408" s="137">
        <v>26.2</v>
      </c>
      <c r="J408" s="137">
        <v>26.3</v>
      </c>
      <c r="K408" s="137">
        <v>24.7</v>
      </c>
      <c r="L408" s="137">
        <v>20.3</v>
      </c>
      <c r="M408" s="137">
        <v>16</v>
      </c>
      <c r="N408" s="137">
        <v>10.3</v>
      </c>
    </row>
    <row r="409" spans="1:14" ht="18" customHeight="1">
      <c r="A409" s="384">
        <v>2001</v>
      </c>
      <c r="B409" s="282" t="s">
        <v>118</v>
      </c>
      <c r="C409" s="151">
        <v>27.6</v>
      </c>
      <c r="D409" s="151">
        <v>34</v>
      </c>
      <c r="E409" s="151">
        <v>38.799999999999997</v>
      </c>
      <c r="F409" s="151">
        <v>41.1</v>
      </c>
      <c r="G409" s="151">
        <v>46.2</v>
      </c>
      <c r="H409" s="151">
        <v>46</v>
      </c>
      <c r="I409" s="151">
        <v>47.8</v>
      </c>
      <c r="J409" s="151">
        <v>48.3</v>
      </c>
      <c r="K409" s="151">
        <v>44.7</v>
      </c>
      <c r="L409" s="151">
        <v>41.7</v>
      </c>
      <c r="M409" s="151">
        <v>35.700000000000003</v>
      </c>
      <c r="N409" s="151">
        <v>33.4</v>
      </c>
    </row>
    <row r="410" spans="1:14" ht="18" customHeight="1">
      <c r="A410" s="384"/>
      <c r="B410" s="282" t="s">
        <v>117</v>
      </c>
      <c r="C410" s="137">
        <v>7.9</v>
      </c>
      <c r="D410" s="137">
        <v>7</v>
      </c>
      <c r="E410" s="137">
        <v>12.1</v>
      </c>
      <c r="F410" s="137">
        <v>16.2</v>
      </c>
      <c r="G410" s="137">
        <v>19.7</v>
      </c>
      <c r="H410" s="137">
        <v>22.1</v>
      </c>
      <c r="I410" s="137">
        <v>25.2</v>
      </c>
      <c r="J410" s="137">
        <v>25.2</v>
      </c>
      <c r="K410" s="137">
        <v>24.3</v>
      </c>
      <c r="L410" s="137">
        <v>18.8</v>
      </c>
      <c r="M410" s="137">
        <v>14.9</v>
      </c>
      <c r="N410" s="137">
        <v>15</v>
      </c>
    </row>
    <row r="411" spans="1:14" ht="18" customHeight="1">
      <c r="A411" s="384">
        <v>2002</v>
      </c>
      <c r="B411" s="282" t="s">
        <v>118</v>
      </c>
      <c r="C411" s="151">
        <v>30.4</v>
      </c>
      <c r="D411" s="151">
        <v>35.9</v>
      </c>
      <c r="E411" s="151">
        <v>39</v>
      </c>
      <c r="F411" s="151">
        <v>43.2</v>
      </c>
      <c r="G411" s="151">
        <v>46.3</v>
      </c>
      <c r="H411" s="151">
        <v>47.9</v>
      </c>
      <c r="I411" s="151">
        <v>47.7</v>
      </c>
      <c r="J411" s="151">
        <v>48.5</v>
      </c>
      <c r="K411" s="151">
        <v>44</v>
      </c>
      <c r="L411" s="151">
        <v>42.4</v>
      </c>
      <c r="M411" s="151">
        <v>34.799999999999997</v>
      </c>
      <c r="N411" s="151">
        <v>31.8</v>
      </c>
    </row>
    <row r="412" spans="1:14" ht="18" customHeight="1">
      <c r="A412" s="384"/>
      <c r="B412" s="282" t="s">
        <v>117</v>
      </c>
      <c r="C412" s="137">
        <v>9.5</v>
      </c>
      <c r="D412" s="137">
        <v>8.8000000000000007</v>
      </c>
      <c r="E412" s="137">
        <v>12.6</v>
      </c>
      <c r="F412" s="137">
        <v>17</v>
      </c>
      <c r="G412" s="137">
        <v>19.5</v>
      </c>
      <c r="H412" s="137">
        <v>24.8</v>
      </c>
      <c r="I412" s="137">
        <v>26.5</v>
      </c>
      <c r="J412" s="137">
        <v>26.7</v>
      </c>
      <c r="K412" s="137">
        <v>23.7</v>
      </c>
      <c r="L412" s="137">
        <v>18.899999999999999</v>
      </c>
      <c r="M412" s="137">
        <v>14.5</v>
      </c>
      <c r="N412" s="137">
        <v>11.5</v>
      </c>
    </row>
    <row r="413" spans="1:14" ht="18" customHeight="1">
      <c r="A413" s="384">
        <v>2003</v>
      </c>
      <c r="B413" s="282" t="s">
        <v>118</v>
      </c>
      <c r="C413" s="151">
        <v>31</v>
      </c>
      <c r="D413" s="151">
        <v>35.700000000000003</v>
      </c>
      <c r="E413" s="151">
        <v>41.8</v>
      </c>
      <c r="F413" s="151">
        <v>43.3</v>
      </c>
      <c r="G413" s="151">
        <v>45.2</v>
      </c>
      <c r="H413" s="151">
        <v>46.1</v>
      </c>
      <c r="I413" s="151">
        <v>45.7</v>
      </c>
      <c r="J413" s="151">
        <v>47.7</v>
      </c>
      <c r="K413" s="151">
        <v>45.4</v>
      </c>
      <c r="L413" s="151">
        <v>41.9</v>
      </c>
      <c r="M413" s="151">
        <v>35.299999999999997</v>
      </c>
      <c r="N413" s="151">
        <v>32.1</v>
      </c>
    </row>
    <row r="414" spans="1:14" ht="18" customHeight="1">
      <c r="A414" s="384"/>
      <c r="B414" s="282" t="s">
        <v>117</v>
      </c>
      <c r="C414" s="137">
        <v>9.1</v>
      </c>
      <c r="D414" s="137">
        <v>10.8</v>
      </c>
      <c r="E414" s="137">
        <v>11.1</v>
      </c>
      <c r="F414" s="137">
        <v>17.7</v>
      </c>
      <c r="G414" s="137">
        <v>20.8</v>
      </c>
      <c r="H414" s="137">
        <v>22.8</v>
      </c>
      <c r="I414" s="137">
        <v>27</v>
      </c>
      <c r="J414" s="137">
        <v>26.3</v>
      </c>
      <c r="K414" s="137">
        <v>24.6</v>
      </c>
      <c r="L414" s="137">
        <v>21.1</v>
      </c>
      <c r="M414" s="137">
        <v>13.1</v>
      </c>
      <c r="N414" s="137">
        <v>10.7</v>
      </c>
    </row>
    <row r="415" spans="1:14" ht="18" customHeight="1">
      <c r="A415" s="384">
        <v>2004</v>
      </c>
      <c r="B415" s="282" t="s">
        <v>118</v>
      </c>
      <c r="C415" s="151">
        <v>31.2</v>
      </c>
      <c r="D415" s="151">
        <v>34.9</v>
      </c>
      <c r="E415" s="151">
        <v>39.200000000000003</v>
      </c>
      <c r="F415" s="151">
        <v>42.6</v>
      </c>
      <c r="G415" s="151">
        <v>46.5</v>
      </c>
      <c r="H415" s="151">
        <v>46.9</v>
      </c>
      <c r="I415" s="151">
        <v>47.3</v>
      </c>
      <c r="J415" s="151">
        <v>46.8</v>
      </c>
      <c r="K415" s="151">
        <v>44</v>
      </c>
      <c r="L415" s="151">
        <v>40.5</v>
      </c>
      <c r="M415" s="151">
        <v>35.700000000000003</v>
      </c>
      <c r="N415" s="151">
        <v>32</v>
      </c>
    </row>
    <row r="416" spans="1:14" ht="18" customHeight="1">
      <c r="A416" s="384"/>
      <c r="B416" s="282" t="s">
        <v>117</v>
      </c>
      <c r="C416" s="137">
        <v>10.1</v>
      </c>
      <c r="D416" s="137">
        <v>12.1</v>
      </c>
      <c r="E416" s="137">
        <v>13.1</v>
      </c>
      <c r="F416" s="137">
        <v>19.3</v>
      </c>
      <c r="G416" s="137">
        <v>20.7</v>
      </c>
      <c r="H416" s="137">
        <v>21.7</v>
      </c>
      <c r="I416" s="137">
        <v>25.3</v>
      </c>
      <c r="J416" s="137">
        <v>27</v>
      </c>
      <c r="K416" s="137">
        <v>24</v>
      </c>
      <c r="L416" s="137">
        <v>20.7</v>
      </c>
      <c r="M416" s="137">
        <v>17.8</v>
      </c>
      <c r="N416" s="137">
        <v>11</v>
      </c>
    </row>
    <row r="417" spans="1:14" ht="18" customHeight="1">
      <c r="A417" s="384">
        <v>2005</v>
      </c>
      <c r="B417" s="282" t="s">
        <v>118</v>
      </c>
      <c r="C417" s="151">
        <v>28.5</v>
      </c>
      <c r="D417" s="151">
        <v>31.8</v>
      </c>
      <c r="E417" s="151">
        <v>36.700000000000003</v>
      </c>
      <c r="F417" s="151">
        <v>42.9</v>
      </c>
      <c r="G417" s="151">
        <v>45.9</v>
      </c>
      <c r="H417" s="151">
        <v>45.3</v>
      </c>
      <c r="I417" s="151">
        <v>46.7</v>
      </c>
      <c r="J417" s="151">
        <v>47.4</v>
      </c>
      <c r="K417" s="151">
        <v>44.6</v>
      </c>
      <c r="L417" s="151">
        <v>42.6</v>
      </c>
      <c r="M417" s="151">
        <v>36.1</v>
      </c>
      <c r="N417" s="151">
        <v>29.9</v>
      </c>
    </row>
    <row r="418" spans="1:14" ht="18" customHeight="1">
      <c r="A418" s="384"/>
      <c r="B418" s="282" t="s">
        <v>117</v>
      </c>
      <c r="C418" s="137">
        <v>10.6</v>
      </c>
      <c r="D418" s="137">
        <v>10.8</v>
      </c>
      <c r="E418" s="137">
        <v>13.5</v>
      </c>
      <c r="F418" s="137">
        <v>14.9</v>
      </c>
      <c r="G418" s="137">
        <v>18.7</v>
      </c>
      <c r="H418" s="137">
        <v>22.9</v>
      </c>
      <c r="I418" s="137">
        <v>25.1</v>
      </c>
      <c r="J418" s="137">
        <v>26.3</v>
      </c>
      <c r="K418" s="137">
        <v>23.5</v>
      </c>
      <c r="L418" s="137">
        <v>20.5</v>
      </c>
      <c r="M418" s="137">
        <v>16.2</v>
      </c>
      <c r="N418" s="137">
        <v>13.4</v>
      </c>
    </row>
    <row r="419" spans="1:14" ht="18" customHeight="1">
      <c r="A419" s="384">
        <v>2006</v>
      </c>
      <c r="B419" s="282" t="s">
        <v>118</v>
      </c>
      <c r="C419" s="151">
        <v>32.299999999999997</v>
      </c>
      <c r="D419" s="151">
        <v>34.6</v>
      </c>
      <c r="E419" s="151">
        <v>36.799999999999997</v>
      </c>
      <c r="F419" s="151">
        <v>42.3</v>
      </c>
      <c r="G419" s="151">
        <v>43.4</v>
      </c>
      <c r="H419" s="151">
        <v>46.3</v>
      </c>
      <c r="I419" s="151">
        <v>46.3</v>
      </c>
      <c r="J419" s="151">
        <v>46.9</v>
      </c>
      <c r="K419" s="151">
        <v>45.1</v>
      </c>
      <c r="L419" s="151">
        <v>40.1</v>
      </c>
      <c r="M419" s="151">
        <v>37.200000000000003</v>
      </c>
      <c r="N419" s="151">
        <v>31.1</v>
      </c>
    </row>
    <row r="420" spans="1:14" ht="18" customHeight="1">
      <c r="A420" s="384"/>
      <c r="B420" s="282" t="s">
        <v>117</v>
      </c>
      <c r="C420" s="137">
        <v>9</v>
      </c>
      <c r="D420" s="137">
        <v>11.8</v>
      </c>
      <c r="E420" s="137">
        <v>12.2</v>
      </c>
      <c r="F420" s="137">
        <v>16.899999999999999</v>
      </c>
      <c r="G420" s="137">
        <v>22.5</v>
      </c>
      <c r="H420" s="137">
        <v>23.4</v>
      </c>
      <c r="I420" s="137">
        <v>26.6</v>
      </c>
      <c r="J420" s="137">
        <v>27.8</v>
      </c>
      <c r="K420" s="137">
        <v>23</v>
      </c>
      <c r="L420" s="137">
        <v>21</v>
      </c>
      <c r="M420" s="137">
        <v>15.3</v>
      </c>
      <c r="N420" s="137">
        <v>11.2</v>
      </c>
    </row>
    <row r="421" spans="1:14" ht="18" customHeight="1">
      <c r="A421" s="384">
        <v>2007</v>
      </c>
      <c r="B421" s="282" t="s">
        <v>118</v>
      </c>
      <c r="C421" s="151">
        <v>28.6</v>
      </c>
      <c r="D421" s="151">
        <v>35.1</v>
      </c>
      <c r="E421" s="151">
        <v>37.299999999999997</v>
      </c>
      <c r="F421" s="151">
        <v>42.4</v>
      </c>
      <c r="G421" s="151">
        <v>45.5</v>
      </c>
      <c r="H421" s="151">
        <v>46.1</v>
      </c>
      <c r="I421" s="151">
        <v>46.5</v>
      </c>
      <c r="J421" s="151">
        <v>47.2</v>
      </c>
      <c r="K421" s="151">
        <v>45.4</v>
      </c>
      <c r="L421" s="151">
        <v>40.4</v>
      </c>
      <c r="M421" s="151">
        <v>34.6</v>
      </c>
      <c r="N421" s="151">
        <v>29.4</v>
      </c>
    </row>
    <row r="422" spans="1:14" ht="18" customHeight="1">
      <c r="A422" s="384"/>
      <c r="B422" s="282" t="s">
        <v>117</v>
      </c>
      <c r="C422" s="137">
        <v>9</v>
      </c>
      <c r="D422" s="137">
        <v>10.7</v>
      </c>
      <c r="E422" s="137">
        <v>12.6</v>
      </c>
      <c r="F422" s="137">
        <v>14.4</v>
      </c>
      <c r="G422" s="137">
        <v>21.8</v>
      </c>
      <c r="H422" s="137">
        <v>25.1</v>
      </c>
      <c r="I422" s="137">
        <v>26.3</v>
      </c>
      <c r="J422" s="137">
        <v>27.7</v>
      </c>
      <c r="K422" s="137">
        <v>22</v>
      </c>
      <c r="L422" s="137">
        <v>16.7</v>
      </c>
      <c r="M422" s="137">
        <v>15</v>
      </c>
      <c r="N422" s="137">
        <v>10.9</v>
      </c>
    </row>
    <row r="423" spans="1:14" ht="18" customHeight="1">
      <c r="A423" s="384">
        <v>2008</v>
      </c>
      <c r="B423" s="282" t="s">
        <v>118</v>
      </c>
      <c r="C423" s="151">
        <v>28.8</v>
      </c>
      <c r="D423" s="151">
        <v>33.5</v>
      </c>
      <c r="E423" s="151">
        <v>38.299999999999997</v>
      </c>
      <c r="F423" s="151">
        <v>40.299999999999997</v>
      </c>
      <c r="G423" s="151">
        <v>44.5</v>
      </c>
      <c r="H423" s="151">
        <v>48.3</v>
      </c>
      <c r="I423" s="151">
        <v>48.6</v>
      </c>
      <c r="J423" s="151">
        <v>46.3</v>
      </c>
      <c r="K423" s="151">
        <v>43.5</v>
      </c>
      <c r="L423" s="151">
        <v>40.1</v>
      </c>
      <c r="M423" s="151">
        <v>36.6</v>
      </c>
      <c r="N423" s="151">
        <v>28.5</v>
      </c>
    </row>
    <row r="424" spans="1:14" ht="18" customHeight="1">
      <c r="A424" s="384"/>
      <c r="B424" s="282" t="s">
        <v>117</v>
      </c>
      <c r="C424" s="137">
        <v>7.5</v>
      </c>
      <c r="D424" s="137">
        <v>6.7</v>
      </c>
      <c r="E424" s="137">
        <v>11.1</v>
      </c>
      <c r="F424" s="137">
        <v>17.2</v>
      </c>
      <c r="G424" s="137">
        <v>22.2</v>
      </c>
      <c r="H424" s="137">
        <v>24.7</v>
      </c>
      <c r="I424" s="137">
        <v>26.7</v>
      </c>
      <c r="J424" s="137">
        <v>27.5</v>
      </c>
      <c r="K424" s="137">
        <v>24.5</v>
      </c>
      <c r="L424" s="137">
        <v>20.9</v>
      </c>
      <c r="M424" s="137">
        <v>14.4</v>
      </c>
      <c r="N424" s="137">
        <v>9.1999999999999993</v>
      </c>
    </row>
    <row r="425" spans="1:14" ht="18" customHeight="1">
      <c r="A425" s="384">
        <v>2009</v>
      </c>
      <c r="B425" s="282" t="s">
        <v>118</v>
      </c>
      <c r="C425" s="151">
        <v>28.5</v>
      </c>
      <c r="D425" s="151">
        <v>38.1</v>
      </c>
      <c r="E425" s="151">
        <v>38.4</v>
      </c>
      <c r="F425" s="151">
        <v>43.1</v>
      </c>
      <c r="G425" s="151">
        <v>46.4</v>
      </c>
      <c r="H425" s="151">
        <v>46.2</v>
      </c>
      <c r="I425" s="151">
        <v>47.1</v>
      </c>
      <c r="J425" s="151">
        <v>46.4</v>
      </c>
      <c r="K425" s="151">
        <v>46</v>
      </c>
      <c r="L425" s="151">
        <v>40.6</v>
      </c>
      <c r="M425" s="151">
        <v>37.700000000000003</v>
      </c>
      <c r="N425" s="151">
        <v>31.4</v>
      </c>
    </row>
    <row r="426" spans="1:14" ht="18" customHeight="1">
      <c r="A426" s="384"/>
      <c r="B426" s="282" t="s">
        <v>117</v>
      </c>
      <c r="C426" s="137">
        <v>8.8000000000000007</v>
      </c>
      <c r="D426" s="137">
        <v>12.1</v>
      </c>
      <c r="E426" s="137">
        <v>13.4</v>
      </c>
      <c r="F426" s="137">
        <v>16.2</v>
      </c>
      <c r="G426" s="137">
        <v>20.7</v>
      </c>
      <c r="H426" s="137">
        <v>24.1</v>
      </c>
      <c r="I426" s="137">
        <v>27.4</v>
      </c>
      <c r="J426" s="137">
        <v>28.7</v>
      </c>
      <c r="K426" s="137">
        <v>25.3</v>
      </c>
      <c r="L426" s="137">
        <v>21</v>
      </c>
      <c r="M426" s="137">
        <v>17</v>
      </c>
      <c r="N426" s="137">
        <v>14.8</v>
      </c>
    </row>
    <row r="427" spans="1:14" ht="18" customHeight="1">
      <c r="A427" s="384">
        <v>2010</v>
      </c>
      <c r="B427" s="282" t="s">
        <v>118</v>
      </c>
      <c r="C427" s="151">
        <v>30.1</v>
      </c>
      <c r="D427" s="151">
        <v>34.9</v>
      </c>
      <c r="E427" s="151">
        <v>41</v>
      </c>
      <c r="F427" s="151">
        <v>41.8</v>
      </c>
      <c r="G427" s="151">
        <v>45.9</v>
      </c>
      <c r="H427" s="151">
        <v>47.2</v>
      </c>
      <c r="I427" s="151">
        <v>46.9</v>
      </c>
      <c r="J427" s="151">
        <v>46.6</v>
      </c>
      <c r="K427" s="151">
        <v>46</v>
      </c>
      <c r="L427" s="151">
        <v>39.9</v>
      </c>
      <c r="M427" s="151">
        <v>35.9</v>
      </c>
      <c r="N427" s="151">
        <v>31.8</v>
      </c>
    </row>
    <row r="428" spans="1:14" ht="18" customHeight="1">
      <c r="A428" s="384"/>
      <c r="B428" s="282" t="s">
        <v>117</v>
      </c>
      <c r="C428" s="137">
        <v>11.3</v>
      </c>
      <c r="D428" s="137">
        <v>11.1</v>
      </c>
      <c r="E428" s="137">
        <v>14.8</v>
      </c>
      <c r="F428" s="137">
        <v>17.600000000000001</v>
      </c>
      <c r="G428" s="137">
        <v>22</v>
      </c>
      <c r="H428" s="137">
        <v>26.4</v>
      </c>
      <c r="I428" s="137">
        <v>27.4</v>
      </c>
      <c r="J428" s="137">
        <v>28.3</v>
      </c>
      <c r="K428" s="137">
        <v>24.7</v>
      </c>
      <c r="L428" s="137">
        <v>21.6</v>
      </c>
      <c r="M428" s="137">
        <v>15.3</v>
      </c>
      <c r="N428" s="137">
        <v>7.3</v>
      </c>
    </row>
    <row r="429" spans="1:14">
      <c r="A429" s="281" t="s">
        <v>81</v>
      </c>
      <c r="B429" s="128"/>
      <c r="C429" s="31"/>
      <c r="D429" s="31"/>
      <c r="E429" s="31"/>
      <c r="F429" s="31"/>
      <c r="G429" s="31"/>
      <c r="H429" s="31"/>
      <c r="I429" s="31"/>
      <c r="J429" s="31"/>
      <c r="K429" s="31"/>
      <c r="L429" s="31"/>
      <c r="M429" s="31"/>
    </row>
    <row r="431" spans="1:14" ht="15.75">
      <c r="A431" s="11" t="s">
        <v>5</v>
      </c>
      <c r="B431" s="152"/>
      <c r="C431" s="152"/>
      <c r="D431" s="121"/>
      <c r="E431" s="121"/>
      <c r="F431" s="121"/>
      <c r="G431" s="121"/>
      <c r="H431" s="121"/>
      <c r="I431" s="121"/>
      <c r="J431" s="121"/>
      <c r="K431" s="122"/>
      <c r="L431" s="286" t="s">
        <v>108</v>
      </c>
      <c r="M431" s="286"/>
      <c r="N431" s="286" t="s">
        <v>102</v>
      </c>
    </row>
    <row r="432" spans="1:14" ht="15.75" customHeight="1">
      <c r="A432" s="287" t="s">
        <v>107</v>
      </c>
      <c r="B432" s="123"/>
      <c r="C432" s="123"/>
      <c r="D432" s="123"/>
      <c r="E432" s="123"/>
      <c r="F432" s="123"/>
      <c r="G432" s="123"/>
      <c r="H432" s="123"/>
      <c r="I432" s="123"/>
      <c r="J432" s="123"/>
      <c r="K432" s="122"/>
      <c r="L432" s="286" t="s">
        <v>106</v>
      </c>
      <c r="M432" s="286"/>
      <c r="N432" s="286" t="s">
        <v>100</v>
      </c>
    </row>
    <row r="433" spans="1:15" ht="13.5" customHeight="1">
      <c r="A433" s="42"/>
      <c r="B433" s="42"/>
      <c r="C433" s="42"/>
      <c r="D433" s="42"/>
      <c r="E433" s="124"/>
      <c r="F433" s="124"/>
      <c r="G433" s="124"/>
      <c r="H433" s="124"/>
      <c r="I433" s="124"/>
      <c r="J433" s="124"/>
      <c r="K433" s="125"/>
      <c r="L433" s="286" t="s">
        <v>105</v>
      </c>
      <c r="M433" s="286"/>
      <c r="N433" s="286" t="s">
        <v>98</v>
      </c>
    </row>
    <row r="434" spans="1:15" ht="16.5" thickBot="1">
      <c r="A434" s="390" t="s">
        <v>116</v>
      </c>
      <c r="B434" s="390"/>
      <c r="C434" s="390"/>
      <c r="D434" s="390"/>
      <c r="E434" s="390"/>
      <c r="F434" s="390"/>
      <c r="G434" s="390"/>
      <c r="H434" s="390"/>
      <c r="I434" s="390"/>
      <c r="J434" s="390"/>
      <c r="K434" s="390"/>
      <c r="L434" s="390"/>
      <c r="M434" s="390"/>
      <c r="N434" s="390"/>
    </row>
    <row r="435" spans="1:15" ht="15.75" thickTop="1">
      <c r="A435" s="394" t="s">
        <v>69</v>
      </c>
      <c r="B435" s="395"/>
      <c r="C435" s="284" t="s">
        <v>95</v>
      </c>
      <c r="D435" s="284" t="s">
        <v>94</v>
      </c>
      <c r="E435" s="284" t="s">
        <v>93</v>
      </c>
      <c r="F435" s="284" t="s">
        <v>92</v>
      </c>
      <c r="G435" s="284" t="s">
        <v>91</v>
      </c>
      <c r="H435" s="284" t="s">
        <v>90</v>
      </c>
      <c r="I435" s="284" t="s">
        <v>89</v>
      </c>
      <c r="J435" s="285" t="s">
        <v>88</v>
      </c>
      <c r="K435" s="284" t="s">
        <v>87</v>
      </c>
      <c r="L435" s="284" t="s">
        <v>86</v>
      </c>
      <c r="M435" s="284" t="s">
        <v>85</v>
      </c>
      <c r="N435" s="283" t="s">
        <v>84</v>
      </c>
    </row>
    <row r="436" spans="1:15" ht="20.100000000000001" customHeight="1">
      <c r="A436" s="395">
        <v>1971</v>
      </c>
      <c r="B436" s="395"/>
      <c r="C436" s="137">
        <v>4.7</v>
      </c>
      <c r="D436" s="137">
        <v>0</v>
      </c>
      <c r="E436" s="137">
        <v>0</v>
      </c>
      <c r="F436" s="137">
        <v>10.4</v>
      </c>
      <c r="G436" s="137">
        <v>0</v>
      </c>
      <c r="H436" s="137">
        <v>0</v>
      </c>
      <c r="I436" s="137">
        <v>0</v>
      </c>
      <c r="J436" s="137">
        <v>0</v>
      </c>
      <c r="K436" s="137">
        <v>0</v>
      </c>
      <c r="L436" s="137">
        <v>0</v>
      </c>
      <c r="M436" s="137">
        <v>2.4</v>
      </c>
      <c r="N436" s="137">
        <v>0.2</v>
      </c>
    </row>
    <row r="437" spans="1:15" ht="20.100000000000001" customHeight="1">
      <c r="A437" s="395">
        <v>1972</v>
      </c>
      <c r="B437" s="395"/>
      <c r="C437" s="137">
        <v>2.8</v>
      </c>
      <c r="D437" s="137">
        <v>0</v>
      </c>
      <c r="E437" s="137">
        <v>55.1</v>
      </c>
      <c r="F437" s="137">
        <v>1.8</v>
      </c>
      <c r="G437" s="137">
        <v>0</v>
      </c>
      <c r="H437" s="137">
        <v>0</v>
      </c>
      <c r="I437" s="137">
        <v>0</v>
      </c>
      <c r="J437" s="137">
        <v>0</v>
      </c>
      <c r="K437" s="137">
        <v>0</v>
      </c>
      <c r="L437" s="137">
        <v>0</v>
      </c>
      <c r="M437" s="137">
        <v>0</v>
      </c>
      <c r="N437" s="137">
        <v>3.4</v>
      </c>
    </row>
    <row r="438" spans="1:15" ht="20.100000000000001" customHeight="1">
      <c r="A438" s="395">
        <v>1973</v>
      </c>
      <c r="B438" s="395"/>
      <c r="C438" s="137">
        <v>34.299999999999997</v>
      </c>
      <c r="D438" s="137">
        <v>0</v>
      </c>
      <c r="E438" s="137">
        <v>0</v>
      </c>
      <c r="F438" s="137">
        <v>0</v>
      </c>
      <c r="G438" s="137">
        <v>0</v>
      </c>
      <c r="H438" s="137">
        <v>0</v>
      </c>
      <c r="I438" s="137">
        <v>0</v>
      </c>
      <c r="J438" s="137">
        <v>0</v>
      </c>
      <c r="K438" s="137">
        <v>0</v>
      </c>
      <c r="L438" s="137">
        <v>0</v>
      </c>
      <c r="M438" s="137">
        <v>0</v>
      </c>
      <c r="N438" s="137">
        <v>0</v>
      </c>
    </row>
    <row r="439" spans="1:15" ht="20.100000000000001" customHeight="1">
      <c r="A439" s="395">
        <v>1974</v>
      </c>
      <c r="B439" s="395"/>
      <c r="C439" s="137">
        <v>2.8</v>
      </c>
      <c r="D439" s="137">
        <v>8.8000000000000007</v>
      </c>
      <c r="E439" s="137">
        <v>0.4</v>
      </c>
      <c r="F439" s="137">
        <v>0.3</v>
      </c>
      <c r="G439" s="137">
        <v>0</v>
      </c>
      <c r="H439" s="137">
        <v>0</v>
      </c>
      <c r="I439" s="137">
        <v>0</v>
      </c>
      <c r="J439" s="137">
        <v>0</v>
      </c>
      <c r="K439" s="137">
        <v>0</v>
      </c>
      <c r="L439" s="137">
        <v>0</v>
      </c>
      <c r="M439" s="137">
        <v>0</v>
      </c>
      <c r="N439" s="137">
        <v>6.5</v>
      </c>
    </row>
    <row r="440" spans="1:15" ht="20.100000000000001" customHeight="1">
      <c r="A440" s="395">
        <v>1975</v>
      </c>
      <c r="B440" s="395"/>
      <c r="C440" s="137">
        <v>29</v>
      </c>
      <c r="D440" s="137">
        <v>11</v>
      </c>
      <c r="E440" s="137">
        <v>0</v>
      </c>
      <c r="F440" s="137">
        <v>4</v>
      </c>
      <c r="G440" s="137">
        <v>0</v>
      </c>
      <c r="H440" s="137">
        <v>0</v>
      </c>
      <c r="I440" s="137">
        <v>0</v>
      </c>
      <c r="J440" s="137">
        <v>29.7</v>
      </c>
      <c r="K440" s="137">
        <v>0</v>
      </c>
      <c r="L440" s="137">
        <v>0</v>
      </c>
      <c r="M440" s="137">
        <v>0</v>
      </c>
      <c r="N440" s="137">
        <v>0</v>
      </c>
      <c r="O440" s="243"/>
    </row>
    <row r="441" spans="1:15" ht="20.100000000000001" customHeight="1">
      <c r="A441" s="395">
        <v>1976</v>
      </c>
      <c r="B441" s="395"/>
      <c r="C441" s="137">
        <v>3.2</v>
      </c>
      <c r="D441" s="137">
        <v>55.1</v>
      </c>
      <c r="E441" s="137">
        <v>14.2</v>
      </c>
      <c r="F441" s="137">
        <v>10.3</v>
      </c>
      <c r="G441" s="137">
        <v>0</v>
      </c>
      <c r="H441" s="137">
        <v>0</v>
      </c>
      <c r="I441" s="137">
        <v>0</v>
      </c>
      <c r="J441" s="137">
        <v>0</v>
      </c>
      <c r="K441" s="137">
        <v>0</v>
      </c>
      <c r="L441" s="137">
        <v>0</v>
      </c>
      <c r="M441" s="137">
        <v>0</v>
      </c>
      <c r="N441" s="137">
        <v>7.2</v>
      </c>
      <c r="O441" s="243"/>
    </row>
    <row r="442" spans="1:15" ht="20.100000000000001" customHeight="1">
      <c r="A442" s="395">
        <v>1977</v>
      </c>
      <c r="B442" s="395"/>
      <c r="C442" s="137">
        <v>35.6</v>
      </c>
      <c r="D442" s="137">
        <v>1.7</v>
      </c>
      <c r="E442" s="137">
        <v>0.6</v>
      </c>
      <c r="F442" s="137">
        <v>20.6</v>
      </c>
      <c r="G442" s="137">
        <v>0</v>
      </c>
      <c r="H442" s="137">
        <v>0</v>
      </c>
      <c r="I442" s="137">
        <v>0</v>
      </c>
      <c r="J442" s="137">
        <v>0</v>
      </c>
      <c r="K442" s="137">
        <v>0</v>
      </c>
      <c r="L442" s="137">
        <v>0</v>
      </c>
      <c r="M442" s="137">
        <v>0</v>
      </c>
      <c r="N442" s="137">
        <v>0</v>
      </c>
      <c r="O442" s="243"/>
    </row>
    <row r="443" spans="1:15" ht="20.100000000000001" customHeight="1">
      <c r="A443" s="395">
        <v>1978</v>
      </c>
      <c r="B443" s="395"/>
      <c r="C443" s="137">
        <v>0</v>
      </c>
      <c r="D443" s="137">
        <v>20.100000000000001</v>
      </c>
      <c r="E443" s="137">
        <v>0.7</v>
      </c>
      <c r="F443" s="137">
        <v>2.7</v>
      </c>
      <c r="G443" s="137">
        <v>0</v>
      </c>
      <c r="H443" s="137">
        <v>0</v>
      </c>
      <c r="I443" s="137">
        <v>0</v>
      </c>
      <c r="J443" s="137">
        <v>0</v>
      </c>
      <c r="K443" s="137">
        <v>0</v>
      </c>
      <c r="L443" s="137">
        <v>0</v>
      </c>
      <c r="M443" s="137">
        <v>0</v>
      </c>
      <c r="N443" s="137">
        <v>0.3</v>
      </c>
      <c r="O443" s="243"/>
    </row>
    <row r="444" spans="1:15" ht="20.100000000000001" customHeight="1">
      <c r="A444" s="395">
        <v>1979</v>
      </c>
      <c r="B444" s="395"/>
      <c r="C444" s="137">
        <v>0.2</v>
      </c>
      <c r="D444" s="137">
        <v>0</v>
      </c>
      <c r="E444" s="137">
        <v>5.2</v>
      </c>
      <c r="F444" s="137">
        <v>0</v>
      </c>
      <c r="G444" s="137">
        <v>0</v>
      </c>
      <c r="H444" s="137">
        <v>0</v>
      </c>
      <c r="I444" s="137">
        <v>0</v>
      </c>
      <c r="J444" s="137">
        <v>0</v>
      </c>
      <c r="K444" s="137">
        <v>0</v>
      </c>
      <c r="L444" s="137">
        <v>0</v>
      </c>
      <c r="M444" s="137">
        <v>0</v>
      </c>
      <c r="N444" s="137">
        <v>9.3000000000000007</v>
      </c>
      <c r="O444" s="243"/>
    </row>
    <row r="445" spans="1:15" ht="20.100000000000001" customHeight="1">
      <c r="A445" s="395">
        <v>1980</v>
      </c>
      <c r="B445" s="395"/>
      <c r="C445" s="137">
        <v>2.6</v>
      </c>
      <c r="D445" s="137">
        <v>9</v>
      </c>
      <c r="E445" s="137">
        <v>5.4</v>
      </c>
      <c r="F445" s="137">
        <v>0</v>
      </c>
      <c r="G445" s="137">
        <v>0</v>
      </c>
      <c r="H445" s="137">
        <v>0</v>
      </c>
      <c r="I445" s="137">
        <v>0</v>
      </c>
      <c r="J445" s="137">
        <v>0</v>
      </c>
      <c r="K445" s="137">
        <v>0</v>
      </c>
      <c r="L445" s="137">
        <v>0</v>
      </c>
      <c r="M445" s="137">
        <v>0</v>
      </c>
      <c r="N445" s="137">
        <v>1.8</v>
      </c>
      <c r="O445" s="243"/>
    </row>
    <row r="446" spans="1:15" ht="20.100000000000001" customHeight="1">
      <c r="A446" s="395">
        <v>1981</v>
      </c>
      <c r="B446" s="395"/>
      <c r="C446" s="137">
        <v>0</v>
      </c>
      <c r="D446" s="137">
        <v>0.7</v>
      </c>
      <c r="E446" s="137">
        <v>9</v>
      </c>
      <c r="F446" s="137">
        <v>0.3</v>
      </c>
      <c r="G446" s="137">
        <v>26.3</v>
      </c>
      <c r="H446" s="137">
        <v>0</v>
      </c>
      <c r="I446" s="137">
        <v>0</v>
      </c>
      <c r="J446" s="137">
        <v>0</v>
      </c>
      <c r="K446" s="137">
        <v>0</v>
      </c>
      <c r="L446" s="137">
        <v>0</v>
      </c>
      <c r="M446" s="137">
        <v>0</v>
      </c>
      <c r="N446" s="137">
        <v>0</v>
      </c>
      <c r="O446" s="243"/>
    </row>
    <row r="447" spans="1:15">
      <c r="A447" s="281" t="s">
        <v>81</v>
      </c>
      <c r="B447" s="153"/>
      <c r="C447" s="153"/>
      <c r="D447" s="153"/>
      <c r="E447" s="129"/>
      <c r="F447" s="129"/>
      <c r="G447" s="129"/>
      <c r="H447" s="129"/>
      <c r="I447" s="129"/>
      <c r="J447" s="129"/>
      <c r="K447" s="129"/>
      <c r="L447" s="129"/>
      <c r="M447" s="129"/>
    </row>
    <row r="448" spans="1:15" ht="5.25" customHeight="1">
      <c r="A448" s="47"/>
      <c r="B448" s="129"/>
      <c r="C448" s="129"/>
      <c r="D448" s="129"/>
      <c r="E448" s="129"/>
      <c r="F448" s="386"/>
      <c r="G448" s="386"/>
      <c r="H448" s="386"/>
      <c r="I448" s="386"/>
      <c r="J448" s="129"/>
      <c r="K448" s="129"/>
    </row>
    <row r="449" spans="1:15" ht="12.75" customHeight="1">
      <c r="A449" s="120"/>
      <c r="B449" s="120"/>
      <c r="C449" s="120"/>
      <c r="D449" s="120"/>
      <c r="E449" s="120"/>
      <c r="F449" s="121"/>
      <c r="G449" s="121"/>
      <c r="H449" s="121"/>
      <c r="I449" s="121"/>
      <c r="J449" s="120"/>
      <c r="K449" s="125"/>
      <c r="L449" s="286" t="s">
        <v>103</v>
      </c>
      <c r="M449" s="125"/>
      <c r="N449" s="286" t="s">
        <v>102</v>
      </c>
    </row>
    <row r="450" spans="1:15" ht="17.25" customHeight="1">
      <c r="A450" s="287" t="s">
        <v>79</v>
      </c>
      <c r="B450" s="123"/>
      <c r="C450" s="123"/>
      <c r="D450" s="123"/>
      <c r="E450" s="123"/>
      <c r="F450" s="123"/>
      <c r="G450" s="123"/>
      <c r="H450" s="123"/>
      <c r="I450" s="123"/>
      <c r="J450" s="123"/>
      <c r="K450" s="125"/>
      <c r="L450" s="286" t="s">
        <v>101</v>
      </c>
      <c r="M450" s="125"/>
      <c r="N450" s="286" t="s">
        <v>100</v>
      </c>
    </row>
    <row r="451" spans="1:15" ht="14.25" customHeight="1">
      <c r="A451" s="47"/>
      <c r="B451" s="129"/>
      <c r="C451" s="129"/>
      <c r="D451" s="42"/>
      <c r="E451" s="124"/>
      <c r="F451" s="124"/>
      <c r="G451" s="124"/>
      <c r="H451" s="124"/>
      <c r="I451" s="124"/>
      <c r="J451" s="124"/>
      <c r="K451" s="125"/>
      <c r="L451" s="286" t="s">
        <v>99</v>
      </c>
      <c r="M451" s="125"/>
      <c r="N451" s="286" t="s">
        <v>98</v>
      </c>
    </row>
    <row r="452" spans="1:15" ht="16.5" thickBot="1">
      <c r="A452" s="390" t="s">
        <v>115</v>
      </c>
      <c r="B452" s="390"/>
      <c r="C452" s="390"/>
      <c r="D452" s="390"/>
      <c r="E452" s="390"/>
      <c r="F452" s="390"/>
      <c r="G452" s="390"/>
      <c r="H452" s="390"/>
      <c r="I452" s="390"/>
      <c r="J452" s="390"/>
      <c r="K452" s="390"/>
      <c r="L452" s="390"/>
      <c r="M452" s="390"/>
      <c r="N452" s="390"/>
    </row>
    <row r="453" spans="1:15" ht="15.75" thickTop="1">
      <c r="A453" s="394" t="s">
        <v>69</v>
      </c>
      <c r="B453" s="395"/>
      <c r="C453" s="284" t="s">
        <v>95</v>
      </c>
      <c r="D453" s="284" t="s">
        <v>94</v>
      </c>
      <c r="E453" s="284" t="s">
        <v>93</v>
      </c>
      <c r="F453" s="284" t="s">
        <v>92</v>
      </c>
      <c r="G453" s="284" t="s">
        <v>91</v>
      </c>
      <c r="H453" s="284" t="s">
        <v>90</v>
      </c>
      <c r="I453" s="284" t="s">
        <v>89</v>
      </c>
      <c r="J453" s="285" t="s">
        <v>88</v>
      </c>
      <c r="K453" s="284" t="s">
        <v>87</v>
      </c>
      <c r="L453" s="284" t="s">
        <v>86</v>
      </c>
      <c r="M453" s="284" t="s">
        <v>85</v>
      </c>
      <c r="N453" s="283" t="s">
        <v>84</v>
      </c>
    </row>
    <row r="454" spans="1:15" ht="20.100000000000001" customHeight="1">
      <c r="A454" s="395">
        <v>1982</v>
      </c>
      <c r="B454" s="395"/>
      <c r="C454" s="137">
        <v>0.12</v>
      </c>
      <c r="D454" s="137">
        <v>110.14</v>
      </c>
      <c r="E454" s="137">
        <v>109.34</v>
      </c>
      <c r="F454" s="137">
        <v>0.11</v>
      </c>
      <c r="G454" s="137">
        <v>0</v>
      </c>
      <c r="H454" s="137">
        <v>0</v>
      </c>
      <c r="I454" s="137">
        <v>0</v>
      </c>
      <c r="J454" s="154">
        <v>0.01</v>
      </c>
      <c r="K454" s="154">
        <v>0.01</v>
      </c>
      <c r="L454" s="137">
        <v>0</v>
      </c>
      <c r="M454" s="137">
        <v>18.440000000000001</v>
      </c>
      <c r="N454" s="137">
        <v>12.12</v>
      </c>
      <c r="O454" s="243"/>
    </row>
    <row r="455" spans="1:15" ht="20.100000000000001" customHeight="1">
      <c r="A455" s="395">
        <v>1983</v>
      </c>
      <c r="B455" s="395"/>
      <c r="C455" s="137">
        <v>10.11</v>
      </c>
      <c r="D455" s="137">
        <v>41.51</v>
      </c>
      <c r="E455" s="137">
        <v>14.72</v>
      </c>
      <c r="F455" s="137">
        <v>38.93</v>
      </c>
      <c r="G455" s="137">
        <v>0</v>
      </c>
      <c r="H455" s="137">
        <v>0</v>
      </c>
      <c r="I455" s="137">
        <v>0</v>
      </c>
      <c r="J455" s="154">
        <v>0.01</v>
      </c>
      <c r="K455" s="137">
        <v>0</v>
      </c>
      <c r="L455" s="137">
        <v>0</v>
      </c>
      <c r="M455" s="137">
        <v>0</v>
      </c>
      <c r="N455" s="154">
        <v>0.04</v>
      </c>
      <c r="O455" s="243"/>
    </row>
    <row r="456" spans="1:15" ht="20.100000000000001" customHeight="1">
      <c r="A456" s="395">
        <v>1984</v>
      </c>
      <c r="B456" s="395"/>
      <c r="C456" s="137">
        <v>0</v>
      </c>
      <c r="D456" s="137">
        <v>1.6</v>
      </c>
      <c r="E456" s="137">
        <v>2.83</v>
      </c>
      <c r="F456" s="137">
        <v>0</v>
      </c>
      <c r="G456" s="137">
        <v>0</v>
      </c>
      <c r="H456" s="137">
        <v>0</v>
      </c>
      <c r="I456" s="137">
        <v>0</v>
      </c>
      <c r="J456" s="137">
        <v>0</v>
      </c>
      <c r="K456" s="137">
        <v>0</v>
      </c>
      <c r="L456" s="137">
        <v>0</v>
      </c>
      <c r="M456" s="137">
        <v>0</v>
      </c>
      <c r="N456" s="137">
        <v>2.42</v>
      </c>
      <c r="O456" s="243"/>
    </row>
    <row r="457" spans="1:15" ht="20.100000000000001" customHeight="1">
      <c r="A457" s="395">
        <v>1985</v>
      </c>
      <c r="B457" s="395"/>
      <c r="C457" s="154">
        <v>0.02</v>
      </c>
      <c r="D457" s="137">
        <v>0</v>
      </c>
      <c r="E457" s="137">
        <v>2.3199999999999998</v>
      </c>
      <c r="F457" s="137">
        <v>0.91</v>
      </c>
      <c r="G457" s="154">
        <v>0.01</v>
      </c>
      <c r="H457" s="137">
        <v>0</v>
      </c>
      <c r="I457" s="137">
        <v>0</v>
      </c>
      <c r="J457" s="137">
        <v>0</v>
      </c>
      <c r="K457" s="137">
        <v>0</v>
      </c>
      <c r="L457" s="137">
        <v>0</v>
      </c>
      <c r="M457" s="137">
        <v>0</v>
      </c>
      <c r="N457" s="154">
        <v>0.04</v>
      </c>
      <c r="O457" s="243"/>
    </row>
    <row r="458" spans="1:15" ht="20.100000000000001" customHeight="1">
      <c r="A458" s="395">
        <v>1986</v>
      </c>
      <c r="B458" s="395"/>
      <c r="C458" s="137">
        <v>12.7</v>
      </c>
      <c r="D458" s="137">
        <v>19.23</v>
      </c>
      <c r="E458" s="154">
        <v>0.03</v>
      </c>
      <c r="F458" s="137">
        <v>2.14</v>
      </c>
      <c r="G458" s="137">
        <v>0</v>
      </c>
      <c r="H458" s="137">
        <v>0</v>
      </c>
      <c r="I458" s="137">
        <v>0</v>
      </c>
      <c r="J458" s="137">
        <v>0</v>
      </c>
      <c r="K458" s="137">
        <v>0</v>
      </c>
      <c r="L458" s="137">
        <v>0</v>
      </c>
      <c r="M458" s="137">
        <v>0</v>
      </c>
      <c r="N458" s="137">
        <v>34</v>
      </c>
      <c r="O458" s="243"/>
    </row>
    <row r="459" spans="1:15" ht="20.100000000000001" customHeight="1">
      <c r="A459" s="395">
        <v>1987</v>
      </c>
      <c r="B459" s="395"/>
      <c r="C459" s="137">
        <v>0</v>
      </c>
      <c r="D459" s="137">
        <v>0</v>
      </c>
      <c r="E459" s="137">
        <v>59.14</v>
      </c>
      <c r="F459" s="137">
        <v>4.41</v>
      </c>
      <c r="G459" s="137">
        <v>0</v>
      </c>
      <c r="H459" s="137">
        <v>0</v>
      </c>
      <c r="I459" s="137">
        <v>0</v>
      </c>
      <c r="J459" s="137">
        <v>0</v>
      </c>
      <c r="K459" s="137">
        <v>0</v>
      </c>
      <c r="L459" s="137">
        <v>0</v>
      </c>
      <c r="M459" s="137">
        <v>0</v>
      </c>
      <c r="N459" s="137">
        <v>4.82</v>
      </c>
      <c r="O459" s="243"/>
    </row>
    <row r="460" spans="1:15" ht="20.100000000000001" customHeight="1">
      <c r="A460" s="395">
        <v>1988</v>
      </c>
      <c r="B460" s="395"/>
      <c r="C460" s="137">
        <v>0.54</v>
      </c>
      <c r="D460" s="137">
        <v>202.43</v>
      </c>
      <c r="E460" s="154">
        <v>0.01</v>
      </c>
      <c r="F460" s="137">
        <v>18.11</v>
      </c>
      <c r="G460" s="137">
        <v>0</v>
      </c>
      <c r="H460" s="137">
        <v>0</v>
      </c>
      <c r="I460" s="154">
        <v>0.02</v>
      </c>
      <c r="J460" s="137">
        <v>0.5</v>
      </c>
      <c r="K460" s="137">
        <v>0</v>
      </c>
      <c r="L460" s="137">
        <v>0</v>
      </c>
      <c r="M460" s="154">
        <v>0.01</v>
      </c>
      <c r="N460" s="154">
        <v>0.01</v>
      </c>
      <c r="O460" s="243"/>
    </row>
    <row r="461" spans="1:15" ht="20.100000000000001" customHeight="1">
      <c r="A461" s="395">
        <v>1989</v>
      </c>
      <c r="B461" s="395"/>
      <c r="C461" s="154">
        <v>0.03</v>
      </c>
      <c r="D461" s="137">
        <v>4.83</v>
      </c>
      <c r="E461" s="137">
        <v>44.8</v>
      </c>
      <c r="F461" s="137">
        <v>7.23</v>
      </c>
      <c r="G461" s="137">
        <v>0</v>
      </c>
      <c r="H461" s="137">
        <v>0</v>
      </c>
      <c r="I461" s="137">
        <v>0</v>
      </c>
      <c r="J461" s="137">
        <v>0</v>
      </c>
      <c r="K461" s="137">
        <v>0</v>
      </c>
      <c r="L461" s="137">
        <v>0</v>
      </c>
      <c r="M461" s="137">
        <v>0</v>
      </c>
      <c r="N461" s="137">
        <v>19.03</v>
      </c>
      <c r="O461" s="243"/>
    </row>
    <row r="462" spans="1:15" ht="20.100000000000001" customHeight="1">
      <c r="A462" s="395">
        <v>1990</v>
      </c>
      <c r="B462" s="395"/>
      <c r="C462" s="137">
        <v>13.83</v>
      </c>
      <c r="D462" s="137">
        <v>38.049999999999997</v>
      </c>
      <c r="E462" s="137">
        <v>0.12</v>
      </c>
      <c r="F462" s="137">
        <v>0.82</v>
      </c>
      <c r="G462" s="137">
        <v>0</v>
      </c>
      <c r="H462" s="137">
        <v>0</v>
      </c>
      <c r="I462" s="137">
        <v>0</v>
      </c>
      <c r="J462" s="137">
        <v>0</v>
      </c>
      <c r="K462" s="137">
        <v>0</v>
      </c>
      <c r="L462" s="137">
        <v>0</v>
      </c>
      <c r="M462" s="137">
        <v>0</v>
      </c>
      <c r="N462" s="137">
        <v>0</v>
      </c>
      <c r="O462" s="243"/>
    </row>
    <row r="463" spans="1:15" ht="20.100000000000001" customHeight="1">
      <c r="A463" s="395">
        <v>1991</v>
      </c>
      <c r="B463" s="395"/>
      <c r="C463" s="137">
        <v>1.94</v>
      </c>
      <c r="D463" s="137">
        <v>2.34</v>
      </c>
      <c r="E463" s="137">
        <v>14.83</v>
      </c>
      <c r="F463" s="137">
        <v>0.11</v>
      </c>
      <c r="G463" s="137">
        <v>0</v>
      </c>
      <c r="H463" s="137">
        <v>0</v>
      </c>
      <c r="I463" s="137">
        <v>0</v>
      </c>
      <c r="J463" s="137">
        <v>0</v>
      </c>
      <c r="K463" s="137">
        <v>0</v>
      </c>
      <c r="L463" s="137">
        <v>0</v>
      </c>
      <c r="M463" s="137">
        <v>0</v>
      </c>
      <c r="N463" s="137">
        <v>18.13</v>
      </c>
      <c r="O463" s="243"/>
    </row>
    <row r="464" spans="1:15" ht="20.100000000000001" customHeight="1">
      <c r="A464" s="395">
        <v>1992</v>
      </c>
      <c r="B464" s="395"/>
      <c r="C464" s="137">
        <v>19.87</v>
      </c>
      <c r="D464" s="137">
        <v>15.32</v>
      </c>
      <c r="E464" s="137">
        <v>0.73</v>
      </c>
      <c r="F464" s="137">
        <v>56.21</v>
      </c>
      <c r="G464" s="137">
        <v>0</v>
      </c>
      <c r="H464" s="137">
        <v>0</v>
      </c>
      <c r="I464" s="137">
        <v>0</v>
      </c>
      <c r="J464" s="154">
        <v>0.02</v>
      </c>
      <c r="K464" s="137">
        <v>0</v>
      </c>
      <c r="L464" s="137">
        <v>0</v>
      </c>
      <c r="M464" s="137">
        <v>0</v>
      </c>
      <c r="N464" s="137">
        <v>5.33</v>
      </c>
      <c r="O464" s="243"/>
    </row>
    <row r="465" spans="1:15" ht="20.100000000000001" customHeight="1">
      <c r="A465" s="395">
        <v>1993</v>
      </c>
      <c r="B465" s="395"/>
      <c r="C465" s="137">
        <v>18.54</v>
      </c>
      <c r="D465" s="137">
        <v>87.11</v>
      </c>
      <c r="E465" s="154">
        <v>0.02</v>
      </c>
      <c r="F465" s="137">
        <v>2.0699999999999998</v>
      </c>
      <c r="G465" s="154">
        <v>0.01</v>
      </c>
      <c r="H465" s="137">
        <v>0</v>
      </c>
      <c r="I465" s="137">
        <v>0</v>
      </c>
      <c r="J465" s="137">
        <v>0</v>
      </c>
      <c r="K465" s="137">
        <v>0</v>
      </c>
      <c r="L465" s="137">
        <v>0</v>
      </c>
      <c r="M465" s="137">
        <v>0</v>
      </c>
      <c r="N465" s="154">
        <v>0.01</v>
      </c>
      <c r="O465" s="243"/>
    </row>
    <row r="466" spans="1:15" ht="20.100000000000001" customHeight="1">
      <c r="A466" s="395">
        <v>1994</v>
      </c>
      <c r="B466" s="395"/>
      <c r="C466" s="137">
        <v>0.22</v>
      </c>
      <c r="D466" s="137">
        <v>0</v>
      </c>
      <c r="E466" s="137">
        <v>2.99</v>
      </c>
      <c r="F466" s="137">
        <v>0</v>
      </c>
      <c r="G466" s="154">
        <v>0.01</v>
      </c>
      <c r="H466" s="137">
        <v>0</v>
      </c>
      <c r="I466" s="154">
        <v>0.02</v>
      </c>
      <c r="J466" s="154">
        <v>0.01</v>
      </c>
      <c r="K466" s="137">
        <v>0</v>
      </c>
      <c r="L466" s="137">
        <v>0</v>
      </c>
      <c r="M466" s="137">
        <v>0</v>
      </c>
      <c r="N466" s="137">
        <v>0</v>
      </c>
      <c r="O466" s="243"/>
    </row>
    <row r="467" spans="1:15" ht="20.100000000000001" customHeight="1">
      <c r="A467" s="395">
        <v>1995</v>
      </c>
      <c r="B467" s="395"/>
      <c r="C467" s="137">
        <v>0</v>
      </c>
      <c r="D467" s="137">
        <v>5.93</v>
      </c>
      <c r="E467" s="137">
        <v>60.54</v>
      </c>
      <c r="F467" s="137">
        <v>2.0299999999999998</v>
      </c>
      <c r="G467" s="137">
        <v>0</v>
      </c>
      <c r="H467" s="137">
        <v>0</v>
      </c>
      <c r="I467" s="137">
        <v>18.21</v>
      </c>
      <c r="J467" s="137">
        <v>3.6</v>
      </c>
      <c r="K467" s="137">
        <v>0</v>
      </c>
      <c r="L467" s="154">
        <v>0.01</v>
      </c>
      <c r="M467" s="137">
        <v>0.2</v>
      </c>
      <c r="N467" s="137">
        <v>55</v>
      </c>
      <c r="O467" s="243"/>
    </row>
    <row r="468" spans="1:15" ht="20.100000000000001" customHeight="1">
      <c r="A468" s="395">
        <v>1996</v>
      </c>
      <c r="B468" s="395"/>
      <c r="C468" s="137">
        <v>53.04</v>
      </c>
      <c r="D468" s="137">
        <v>6.12</v>
      </c>
      <c r="E468" s="137">
        <v>44.08</v>
      </c>
      <c r="F468" s="137">
        <v>0.02</v>
      </c>
      <c r="G468" s="137">
        <v>0</v>
      </c>
      <c r="H468" s="137">
        <v>0</v>
      </c>
      <c r="I468" s="137">
        <v>0</v>
      </c>
      <c r="J468" s="137">
        <v>0</v>
      </c>
      <c r="K468" s="137">
        <v>0</v>
      </c>
      <c r="L468" s="137">
        <v>0</v>
      </c>
      <c r="M468" s="137">
        <v>0.11</v>
      </c>
      <c r="N468" s="137">
        <v>0</v>
      </c>
      <c r="O468" s="243"/>
    </row>
    <row r="469" spans="1:15" ht="20.100000000000001" customHeight="1">
      <c r="A469" s="395">
        <v>1997</v>
      </c>
      <c r="B469" s="395"/>
      <c r="C469" s="137">
        <v>44.02</v>
      </c>
      <c r="D469" s="137">
        <v>0.01</v>
      </c>
      <c r="E469" s="137">
        <v>36.04</v>
      </c>
      <c r="F469" s="137">
        <v>1.55</v>
      </c>
      <c r="G469" s="137">
        <v>0</v>
      </c>
      <c r="H469" s="137">
        <v>0</v>
      </c>
      <c r="I469" s="137">
        <v>0</v>
      </c>
      <c r="J469" s="137">
        <v>0</v>
      </c>
      <c r="K469" s="137">
        <v>0</v>
      </c>
      <c r="L469" s="137">
        <v>5.51</v>
      </c>
      <c r="M469" s="137">
        <v>13.91</v>
      </c>
      <c r="N469" s="137">
        <v>14.33</v>
      </c>
      <c r="O469" s="243"/>
    </row>
    <row r="470" spans="1:15" ht="20.100000000000001" customHeight="1">
      <c r="A470" s="395">
        <v>1998</v>
      </c>
      <c r="B470" s="395"/>
      <c r="C470" s="137">
        <v>68.14</v>
      </c>
      <c r="D470" s="137">
        <v>45.7</v>
      </c>
      <c r="E470" s="137">
        <v>2.72</v>
      </c>
      <c r="F470" s="154">
        <v>0.04</v>
      </c>
      <c r="G470" s="137">
        <v>0</v>
      </c>
      <c r="H470" s="137">
        <v>0</v>
      </c>
      <c r="I470" s="137">
        <v>0</v>
      </c>
      <c r="J470" s="137">
        <v>0</v>
      </c>
      <c r="K470" s="137">
        <v>0</v>
      </c>
      <c r="L470" s="137">
        <v>0</v>
      </c>
      <c r="M470" s="137">
        <v>0</v>
      </c>
      <c r="N470" s="137">
        <v>3.2</v>
      </c>
      <c r="O470" s="243"/>
    </row>
    <row r="471" spans="1:15" ht="20.100000000000001" customHeight="1">
      <c r="A471" s="395">
        <v>1999</v>
      </c>
      <c r="B471" s="395"/>
      <c r="C471" s="154">
        <v>0.02</v>
      </c>
      <c r="D471" s="137">
        <v>4.3099999999999996</v>
      </c>
      <c r="E471" s="137">
        <v>8.82</v>
      </c>
      <c r="F471" s="137">
        <v>0</v>
      </c>
      <c r="G471" s="137">
        <v>0</v>
      </c>
      <c r="H471" s="137">
        <v>0</v>
      </c>
      <c r="I471" s="137">
        <v>0</v>
      </c>
      <c r="J471" s="137">
        <v>0.11</v>
      </c>
      <c r="K471" s="137">
        <v>0</v>
      </c>
      <c r="L471" s="137">
        <v>0</v>
      </c>
      <c r="M471" s="137">
        <v>0</v>
      </c>
      <c r="N471" s="154">
        <v>0.01</v>
      </c>
      <c r="O471" s="243"/>
    </row>
    <row r="472" spans="1:15" ht="20.100000000000001" customHeight="1">
      <c r="A472" s="395">
        <v>2000</v>
      </c>
      <c r="B472" s="395"/>
      <c r="C472" s="137">
        <v>0</v>
      </c>
      <c r="D472" s="137">
        <v>0</v>
      </c>
      <c r="E472" s="154">
        <v>0.01</v>
      </c>
      <c r="F472" s="137">
        <v>0</v>
      </c>
      <c r="G472" s="137">
        <v>0</v>
      </c>
      <c r="H472" s="137">
        <v>0</v>
      </c>
      <c r="I472" s="137">
        <v>0</v>
      </c>
      <c r="J472" s="137">
        <v>0</v>
      </c>
      <c r="K472" s="137">
        <v>0</v>
      </c>
      <c r="L472" s="154">
        <v>0.01</v>
      </c>
      <c r="M472" s="137">
        <v>0</v>
      </c>
      <c r="N472" s="137">
        <v>4.72</v>
      </c>
      <c r="O472" s="243"/>
    </row>
    <row r="473" spans="1:15" ht="20.100000000000001" customHeight="1">
      <c r="A473" s="395">
        <v>2001</v>
      </c>
      <c r="B473" s="395"/>
      <c r="C473" s="154">
        <v>0.04</v>
      </c>
      <c r="D473" s="137">
        <v>0</v>
      </c>
      <c r="E473" s="154">
        <v>0.03</v>
      </c>
      <c r="F473" s="137">
        <v>0</v>
      </c>
      <c r="G473" s="137">
        <v>0</v>
      </c>
      <c r="H473" s="137">
        <v>0</v>
      </c>
      <c r="I473" s="137">
        <v>2</v>
      </c>
      <c r="J473" s="137">
        <v>0</v>
      </c>
      <c r="K473" s="137">
        <v>0</v>
      </c>
      <c r="L473" s="137">
        <v>0</v>
      </c>
      <c r="M473" s="137">
        <v>0</v>
      </c>
      <c r="N473" s="137">
        <v>0</v>
      </c>
      <c r="O473" s="243"/>
    </row>
    <row r="474" spans="1:15" ht="20.100000000000001" customHeight="1">
      <c r="A474" s="395">
        <v>2002</v>
      </c>
      <c r="B474" s="395"/>
      <c r="C474" s="154">
        <v>0.02</v>
      </c>
      <c r="D474" s="137">
        <v>0.32</v>
      </c>
      <c r="E474" s="137">
        <v>23.76</v>
      </c>
      <c r="F474" s="137">
        <v>1.6</v>
      </c>
      <c r="G474" s="137">
        <v>4.91</v>
      </c>
      <c r="H474" s="137">
        <v>0</v>
      </c>
      <c r="I474" s="137">
        <v>0</v>
      </c>
      <c r="J474" s="137">
        <v>0</v>
      </c>
      <c r="K474" s="137">
        <v>0</v>
      </c>
      <c r="L474" s="137">
        <v>0</v>
      </c>
      <c r="M474" s="137">
        <v>0</v>
      </c>
      <c r="N474" s="137">
        <v>0.13</v>
      </c>
      <c r="O474" s="243"/>
    </row>
    <row r="475" spans="1:15" ht="20.100000000000001" customHeight="1">
      <c r="A475" s="395">
        <v>2003</v>
      </c>
      <c r="B475" s="395"/>
      <c r="C475" s="137">
        <v>2.93</v>
      </c>
      <c r="D475" s="137">
        <v>0.25</v>
      </c>
      <c r="E475" s="137">
        <v>3.91</v>
      </c>
      <c r="F475" s="137">
        <v>44.7</v>
      </c>
      <c r="G475" s="137">
        <v>0</v>
      </c>
      <c r="H475" s="137">
        <v>0</v>
      </c>
      <c r="I475" s="154">
        <v>0.02</v>
      </c>
      <c r="J475" s="137">
        <v>0</v>
      </c>
      <c r="K475" s="137">
        <v>0</v>
      </c>
      <c r="L475" s="137">
        <v>0</v>
      </c>
      <c r="M475" s="137">
        <v>0</v>
      </c>
      <c r="N475" s="137">
        <v>0</v>
      </c>
      <c r="O475" s="243"/>
    </row>
    <row r="476" spans="1:15" ht="20.100000000000001" customHeight="1">
      <c r="A476" s="395">
        <v>2004</v>
      </c>
      <c r="B476" s="395"/>
      <c r="C476" s="137">
        <v>6.83</v>
      </c>
      <c r="D476" s="137">
        <v>0</v>
      </c>
      <c r="E476" s="154">
        <v>0.02</v>
      </c>
      <c r="F476" s="154">
        <v>0.03</v>
      </c>
      <c r="G476" s="137">
        <v>0</v>
      </c>
      <c r="H476" s="137">
        <v>0</v>
      </c>
      <c r="I476" s="137">
        <v>0</v>
      </c>
      <c r="J476" s="137">
        <v>0</v>
      </c>
      <c r="K476" s="137">
        <v>0</v>
      </c>
      <c r="L476" s="137">
        <v>0</v>
      </c>
      <c r="M476" s="137">
        <v>0</v>
      </c>
      <c r="N476" s="137">
        <v>19.899999999999999</v>
      </c>
      <c r="O476" s="243"/>
    </row>
    <row r="477" spans="1:15" ht="20.100000000000001" customHeight="1">
      <c r="A477" s="395">
        <v>2005</v>
      </c>
      <c r="B477" s="395"/>
      <c r="C477" s="137">
        <v>15.21</v>
      </c>
      <c r="D477" s="137">
        <v>0.65</v>
      </c>
      <c r="E477" s="137">
        <v>0.08</v>
      </c>
      <c r="F477" s="137">
        <v>4.62</v>
      </c>
      <c r="G477" s="154">
        <v>0.01</v>
      </c>
      <c r="H477" s="137">
        <v>0</v>
      </c>
      <c r="I477" s="137">
        <v>0</v>
      </c>
      <c r="J477" s="137">
        <v>0</v>
      </c>
      <c r="K477" s="137">
        <v>0</v>
      </c>
      <c r="L477" s="137">
        <v>0</v>
      </c>
      <c r="M477" s="137">
        <v>0</v>
      </c>
      <c r="N477" s="154">
        <v>0.01</v>
      </c>
      <c r="O477" s="243"/>
    </row>
    <row r="478" spans="1:15" ht="20.100000000000001" customHeight="1">
      <c r="A478" s="395">
        <v>2006</v>
      </c>
      <c r="B478" s="395"/>
      <c r="C478" s="154">
        <v>0.01</v>
      </c>
      <c r="D478" s="137">
        <v>28.3</v>
      </c>
      <c r="E478" s="137">
        <v>0.05</v>
      </c>
      <c r="F478" s="154">
        <v>0.02</v>
      </c>
      <c r="G478" s="137">
        <v>0</v>
      </c>
      <c r="H478" s="137">
        <v>0</v>
      </c>
      <c r="I478" s="137">
        <v>0</v>
      </c>
      <c r="J478" s="137">
        <v>0</v>
      </c>
      <c r="K478" s="137">
        <v>0</v>
      </c>
      <c r="L478" s="137">
        <v>0</v>
      </c>
      <c r="M478" s="137">
        <v>1.1100000000000001</v>
      </c>
      <c r="N478" s="137">
        <v>31.33</v>
      </c>
      <c r="O478" s="243"/>
    </row>
    <row r="479" spans="1:15" ht="20.100000000000001" customHeight="1">
      <c r="A479" s="395">
        <v>2007</v>
      </c>
      <c r="B479" s="395"/>
      <c r="C479" s="137">
        <v>1.74</v>
      </c>
      <c r="D479" s="137">
        <v>0.56000000000000005</v>
      </c>
      <c r="E479" s="137">
        <v>6.5</v>
      </c>
      <c r="F479" s="154">
        <v>0.02</v>
      </c>
      <c r="G479" s="137">
        <v>0</v>
      </c>
      <c r="H479" s="137">
        <v>0</v>
      </c>
      <c r="I479" s="137">
        <v>0</v>
      </c>
      <c r="J479" s="137">
        <v>0</v>
      </c>
      <c r="K479" s="137">
        <v>0</v>
      </c>
      <c r="L479" s="137">
        <v>0</v>
      </c>
      <c r="M479" s="154">
        <v>0.02</v>
      </c>
      <c r="N479" s="137">
        <v>0</v>
      </c>
      <c r="O479" s="243"/>
    </row>
    <row r="480" spans="1:15" ht="20.100000000000001" customHeight="1">
      <c r="A480" s="395">
        <v>2008</v>
      </c>
      <c r="B480" s="395"/>
      <c r="C480" s="137">
        <v>52.05</v>
      </c>
      <c r="D480" s="137">
        <v>0</v>
      </c>
      <c r="E480" s="137">
        <v>0</v>
      </c>
      <c r="F480" s="137">
        <v>0</v>
      </c>
      <c r="G480" s="137">
        <v>0</v>
      </c>
      <c r="H480" s="137">
        <v>0</v>
      </c>
      <c r="I480" s="137">
        <v>0</v>
      </c>
      <c r="J480" s="137">
        <v>0</v>
      </c>
      <c r="K480" s="137">
        <v>0</v>
      </c>
      <c r="L480" s="137">
        <v>0</v>
      </c>
      <c r="M480" s="154">
        <v>0.01</v>
      </c>
      <c r="N480" s="137">
        <v>7.8</v>
      </c>
      <c r="O480" s="243"/>
    </row>
    <row r="481" spans="1:15" ht="20.100000000000001" customHeight="1">
      <c r="A481" s="395">
        <v>2009</v>
      </c>
      <c r="B481" s="395"/>
      <c r="C481" s="137">
        <v>5.82</v>
      </c>
      <c r="D481" s="154">
        <v>0.01</v>
      </c>
      <c r="E481" s="137">
        <v>16.63</v>
      </c>
      <c r="F481" s="137">
        <v>7.23</v>
      </c>
      <c r="G481" s="137">
        <v>0</v>
      </c>
      <c r="H481" s="137">
        <v>0</v>
      </c>
      <c r="I481" s="137">
        <v>0</v>
      </c>
      <c r="J481" s="137">
        <v>0</v>
      </c>
      <c r="K481" s="137">
        <v>0</v>
      </c>
      <c r="L481" s="137">
        <v>0</v>
      </c>
      <c r="M481" s="154">
        <v>0.01</v>
      </c>
      <c r="N481" s="137">
        <v>68.430000000000007</v>
      </c>
      <c r="O481" s="243"/>
    </row>
    <row r="482" spans="1:15" ht="20.100000000000001" customHeight="1">
      <c r="A482" s="395">
        <v>2010</v>
      </c>
      <c r="B482" s="395"/>
      <c r="C482" s="137">
        <v>0.21</v>
      </c>
      <c r="D482" s="137">
        <v>19.41</v>
      </c>
      <c r="E482" s="137">
        <v>43.4</v>
      </c>
      <c r="F482" s="137">
        <v>1.63</v>
      </c>
      <c r="G482" s="154">
        <v>0.04</v>
      </c>
      <c r="H482" s="137">
        <v>0</v>
      </c>
      <c r="I482" s="154">
        <v>0.01</v>
      </c>
      <c r="J482" s="137">
        <v>0</v>
      </c>
      <c r="K482" s="137">
        <v>0</v>
      </c>
      <c r="L482" s="137">
        <v>0</v>
      </c>
      <c r="M482" s="137">
        <v>17.600000000000001</v>
      </c>
      <c r="N482" s="137">
        <v>0</v>
      </c>
      <c r="O482" s="243"/>
    </row>
    <row r="483" spans="1:15">
      <c r="A483" s="281" t="s">
        <v>81</v>
      </c>
      <c r="B483" s="42"/>
      <c r="C483" s="42"/>
      <c r="D483" s="42"/>
      <c r="E483" s="42"/>
      <c r="F483" s="42"/>
      <c r="G483" s="42"/>
      <c r="H483" s="42"/>
      <c r="I483" s="42"/>
      <c r="J483" s="42"/>
      <c r="K483" s="42"/>
      <c r="L483" s="42"/>
      <c r="M483" s="42"/>
    </row>
    <row r="484" spans="1:15" ht="6.75" customHeight="1"/>
    <row r="485" spans="1:15" ht="15.75">
      <c r="A485" s="120"/>
      <c r="B485" s="271"/>
      <c r="C485" s="271"/>
      <c r="D485" s="271"/>
      <c r="E485" s="271"/>
      <c r="F485" s="121"/>
      <c r="G485" s="121"/>
      <c r="H485" s="121"/>
      <c r="I485" s="121"/>
      <c r="J485" s="120"/>
      <c r="K485" s="122"/>
      <c r="L485" s="286" t="s">
        <v>108</v>
      </c>
      <c r="M485" s="286"/>
      <c r="N485" s="286" t="s">
        <v>102</v>
      </c>
    </row>
    <row r="486" spans="1:15" ht="18.75">
      <c r="A486" s="287" t="s">
        <v>107</v>
      </c>
      <c r="B486" s="123"/>
      <c r="C486" s="123"/>
      <c r="D486" s="123"/>
      <c r="E486" s="123"/>
      <c r="F486" s="123"/>
      <c r="G486" s="123"/>
      <c r="H486" s="123"/>
      <c r="I486" s="123"/>
      <c r="J486" s="123"/>
      <c r="K486" s="122"/>
      <c r="L486" s="286" t="s">
        <v>106</v>
      </c>
      <c r="M486" s="286"/>
      <c r="N486" s="286" t="s">
        <v>100</v>
      </c>
    </row>
    <row r="487" spans="1:15" ht="14.25" customHeight="1">
      <c r="A487" s="42"/>
      <c r="B487" s="42"/>
      <c r="C487" s="124"/>
      <c r="D487" s="124"/>
      <c r="E487" s="124"/>
      <c r="F487" s="124"/>
      <c r="G487" s="124"/>
      <c r="H487" s="124"/>
      <c r="I487" s="124"/>
      <c r="J487" s="124"/>
      <c r="K487" s="125"/>
      <c r="L487" s="286" t="s">
        <v>105</v>
      </c>
      <c r="M487" s="286"/>
      <c r="N487" s="286" t="s">
        <v>98</v>
      </c>
    </row>
    <row r="488" spans="1:15" ht="16.5" thickBot="1">
      <c r="A488" s="390" t="s">
        <v>114</v>
      </c>
      <c r="B488" s="390"/>
      <c r="C488" s="390"/>
      <c r="D488" s="390"/>
      <c r="E488" s="390"/>
      <c r="F488" s="390"/>
      <c r="G488" s="390"/>
      <c r="H488" s="390"/>
      <c r="I488" s="390"/>
      <c r="J488" s="390"/>
      <c r="K488" s="390"/>
      <c r="L488" s="390"/>
      <c r="M488" s="390"/>
      <c r="N488" s="390"/>
    </row>
    <row r="489" spans="1:15" ht="15.75" thickTop="1">
      <c r="A489" s="394" t="s">
        <v>69</v>
      </c>
      <c r="B489" s="395"/>
      <c r="C489" s="284" t="s">
        <v>95</v>
      </c>
      <c r="D489" s="284" t="s">
        <v>94</v>
      </c>
      <c r="E489" s="284" t="s">
        <v>93</v>
      </c>
      <c r="F489" s="284" t="s">
        <v>92</v>
      </c>
      <c r="G489" s="284" t="s">
        <v>91</v>
      </c>
      <c r="H489" s="284" t="s">
        <v>90</v>
      </c>
      <c r="I489" s="284" t="s">
        <v>89</v>
      </c>
      <c r="J489" s="285" t="s">
        <v>88</v>
      </c>
      <c r="K489" s="284" t="s">
        <v>87</v>
      </c>
      <c r="L489" s="284" t="s">
        <v>86</v>
      </c>
      <c r="M489" s="284" t="s">
        <v>85</v>
      </c>
      <c r="N489" s="283" t="s">
        <v>84</v>
      </c>
    </row>
    <row r="490" spans="1:15" ht="20.100000000000001" customHeight="1">
      <c r="A490" s="395">
        <v>1971</v>
      </c>
      <c r="B490" s="395"/>
      <c r="C490" s="155">
        <v>74.02995391705069</v>
      </c>
      <c r="D490" s="155">
        <v>70.816964285714278</v>
      </c>
      <c r="E490" s="155">
        <v>68.971774193548384</v>
      </c>
      <c r="F490" s="155">
        <v>67.491666666666688</v>
      </c>
      <c r="G490" s="155">
        <v>66.564516129032256</v>
      </c>
      <c r="H490" s="155">
        <v>62.274999999999999</v>
      </c>
      <c r="I490" s="155">
        <v>66.240591397849471</v>
      </c>
      <c r="J490" s="155">
        <v>73.030913978494624</v>
      </c>
      <c r="K490" s="155">
        <v>63.933333333333309</v>
      </c>
      <c r="L490" s="155">
        <v>67.614247311827967</v>
      </c>
      <c r="M490" s="155">
        <v>67.524999999999991</v>
      </c>
      <c r="N490" s="155">
        <v>68.817204301075265</v>
      </c>
    </row>
    <row r="491" spans="1:15" ht="20.100000000000001" customHeight="1">
      <c r="A491" s="395">
        <v>1972</v>
      </c>
      <c r="B491" s="395"/>
      <c r="C491" s="155">
        <v>73.05913978494624</v>
      </c>
      <c r="D491" s="155">
        <v>63.938218390804579</v>
      </c>
      <c r="E491" s="155">
        <v>67.576612903225822</v>
      </c>
      <c r="F491" s="155">
        <v>65.077777777777783</v>
      </c>
      <c r="G491" s="155">
        <v>53.916666666666664</v>
      </c>
      <c r="H491" s="155">
        <v>65.58194444444446</v>
      </c>
      <c r="I491" s="155">
        <v>68.239247311827953</v>
      </c>
      <c r="J491" s="155">
        <v>60.020161290322569</v>
      </c>
      <c r="K491" s="155">
        <v>67.186111111111103</v>
      </c>
      <c r="L491" s="155">
        <v>71.103494623655934</v>
      </c>
      <c r="M491" s="155">
        <v>69.86388888888888</v>
      </c>
      <c r="N491" s="155">
        <v>71.862903225806448</v>
      </c>
    </row>
    <row r="492" spans="1:15" ht="20.100000000000001" customHeight="1">
      <c r="A492" s="395">
        <v>1973</v>
      </c>
      <c r="B492" s="395"/>
      <c r="C492" s="155">
        <v>70.717741935483858</v>
      </c>
      <c r="D492" s="155">
        <v>70.035714285714263</v>
      </c>
      <c r="E492" s="155">
        <v>59.646505376344088</v>
      </c>
      <c r="F492" s="155">
        <v>52.088888888888881</v>
      </c>
      <c r="G492" s="155">
        <v>55.16935483870968</v>
      </c>
      <c r="H492" s="155">
        <v>58.865277777777784</v>
      </c>
      <c r="I492" s="155">
        <v>66.146505376344095</v>
      </c>
      <c r="J492" s="155">
        <v>63.15591397849461</v>
      </c>
      <c r="K492" s="155">
        <v>70.741666666666688</v>
      </c>
      <c r="L492" s="155">
        <v>68.848118279569889</v>
      </c>
      <c r="M492" s="155">
        <v>68.397222222222211</v>
      </c>
      <c r="N492" s="155">
        <v>70.8010752688172</v>
      </c>
    </row>
    <row r="493" spans="1:15" ht="20.100000000000001" customHeight="1">
      <c r="A493" s="395">
        <v>1974</v>
      </c>
      <c r="B493" s="395"/>
      <c r="C493" s="155">
        <v>71.173387096774192</v>
      </c>
      <c r="D493" s="155">
        <v>66.072916666666657</v>
      </c>
      <c r="E493" s="155">
        <v>66.501344086021504</v>
      </c>
      <c r="F493" s="155">
        <v>59.426388888888894</v>
      </c>
      <c r="G493" s="155">
        <v>56.349462365591386</v>
      </c>
      <c r="H493" s="155">
        <v>58.49583333333333</v>
      </c>
      <c r="I493" s="155">
        <v>56.291666666666664</v>
      </c>
      <c r="J493" s="155">
        <v>61.899193548387089</v>
      </c>
      <c r="K493" s="155">
        <v>65.798611111111128</v>
      </c>
      <c r="L493" s="155">
        <v>63.188172043010752</v>
      </c>
      <c r="M493" s="155">
        <v>67.870833333333323</v>
      </c>
      <c r="N493" s="155">
        <v>65.862903225806448</v>
      </c>
    </row>
    <row r="494" spans="1:15" ht="20.100000000000001" customHeight="1">
      <c r="A494" s="395">
        <v>1975</v>
      </c>
      <c r="B494" s="395"/>
      <c r="C494" s="155">
        <v>69.696236559139777</v>
      </c>
      <c r="D494" s="155">
        <v>67.921130952380949</v>
      </c>
      <c r="E494" s="155">
        <v>56.063172043010745</v>
      </c>
      <c r="F494" s="155">
        <v>56.791666666666664</v>
      </c>
      <c r="G494" s="155">
        <v>55.560483870967737</v>
      </c>
      <c r="H494" s="155">
        <v>62.55</v>
      </c>
      <c r="I494" s="155">
        <v>65.895161290322577</v>
      </c>
      <c r="J494" s="155">
        <v>64.959677419354861</v>
      </c>
      <c r="K494" s="155">
        <v>64.347222222222229</v>
      </c>
      <c r="L494" s="155">
        <v>60.767473118279575</v>
      </c>
      <c r="M494" s="155">
        <v>68.134722222222223</v>
      </c>
      <c r="N494" s="155">
        <v>69.313172043010752</v>
      </c>
    </row>
    <row r="495" spans="1:15" ht="20.100000000000001" customHeight="1">
      <c r="A495" s="395">
        <v>1976</v>
      </c>
      <c r="B495" s="395"/>
      <c r="C495" s="155">
        <v>66.333333333333329</v>
      </c>
      <c r="D495" s="155">
        <v>70.425287356321832</v>
      </c>
      <c r="E495" s="155">
        <v>70.46908602150539</v>
      </c>
      <c r="F495" s="155">
        <v>62.781944444444441</v>
      </c>
      <c r="G495" s="155">
        <v>52.854838709677416</v>
      </c>
      <c r="H495" s="155">
        <v>59.045833333333341</v>
      </c>
      <c r="I495" s="155">
        <v>64.353494623655919</v>
      </c>
      <c r="J495" s="155">
        <v>59.204301075268809</v>
      </c>
      <c r="K495" s="155">
        <v>65.62222222222222</v>
      </c>
      <c r="L495" s="155">
        <v>62.708333333333329</v>
      </c>
      <c r="M495" s="155">
        <v>60.631944444444457</v>
      </c>
      <c r="N495" s="155">
        <v>68.779569892473134</v>
      </c>
    </row>
    <row r="496" spans="1:15" ht="20.100000000000001" customHeight="1">
      <c r="A496" s="395">
        <v>1977</v>
      </c>
      <c r="B496" s="395"/>
      <c r="C496" s="155">
        <v>64.654569892473134</v>
      </c>
      <c r="D496" s="155">
        <v>71.197916666666657</v>
      </c>
      <c r="E496" s="155">
        <v>62.537634408602152</v>
      </c>
      <c r="F496" s="155">
        <v>59.252777777777787</v>
      </c>
      <c r="G496" s="155">
        <v>55.206989247311839</v>
      </c>
      <c r="H496" s="155">
        <v>60.612499999999983</v>
      </c>
      <c r="I496" s="155">
        <v>61.314516129032249</v>
      </c>
      <c r="J496" s="155">
        <v>60.373655913978489</v>
      </c>
      <c r="K496" s="155">
        <v>61.883333333333347</v>
      </c>
      <c r="L496" s="155">
        <v>65.037634408602159</v>
      </c>
      <c r="M496" s="155">
        <v>64.143055555555549</v>
      </c>
      <c r="N496" s="155">
        <v>64.780913978494624</v>
      </c>
    </row>
    <row r="497" spans="1:14" ht="20.100000000000001" customHeight="1">
      <c r="A497" s="395">
        <v>1978</v>
      </c>
      <c r="B497" s="395"/>
      <c r="C497" s="155">
        <v>67.846774193548384</v>
      </c>
      <c r="D497" s="155">
        <v>67.263392857142847</v>
      </c>
      <c r="E497" s="155">
        <v>59.869623655913969</v>
      </c>
      <c r="F497" s="155">
        <v>50.338888888888896</v>
      </c>
      <c r="G497" s="155">
        <v>55.25940860215055</v>
      </c>
      <c r="H497" s="155">
        <v>57.812499999999993</v>
      </c>
      <c r="I497" s="155">
        <v>56.623655913978503</v>
      </c>
      <c r="J497" s="155">
        <v>66.803763440860209</v>
      </c>
      <c r="K497" s="155">
        <v>66.984722222222189</v>
      </c>
      <c r="L497" s="155">
        <v>64.673387096774192</v>
      </c>
      <c r="M497" s="155">
        <v>62.623611111111124</v>
      </c>
      <c r="N497" s="155">
        <v>68.637096774193552</v>
      </c>
    </row>
    <row r="498" spans="1:14" ht="20.100000000000001" customHeight="1">
      <c r="A498" s="395">
        <v>1979</v>
      </c>
      <c r="B498" s="395"/>
      <c r="C498" s="155">
        <v>65.826612903225808</v>
      </c>
      <c r="D498" s="155">
        <v>60.668154761904766</v>
      </c>
      <c r="E498" s="155">
        <v>59.00403225806452</v>
      </c>
      <c r="F498" s="155">
        <v>52.397222222222233</v>
      </c>
      <c r="G498" s="155">
        <v>53.096774193548377</v>
      </c>
      <c r="H498" s="155">
        <v>59.688888888888883</v>
      </c>
      <c r="I498" s="155">
        <v>58.172043010752695</v>
      </c>
      <c r="J498" s="155">
        <v>60.959677419354854</v>
      </c>
      <c r="K498" s="155">
        <v>62.325000000000024</v>
      </c>
      <c r="L498" s="155">
        <v>66.713709677419345</v>
      </c>
      <c r="M498" s="155">
        <v>58.061111111111117</v>
      </c>
      <c r="N498" s="155">
        <v>64.745967741935488</v>
      </c>
    </row>
    <row r="499" spans="1:14" ht="20.100000000000001" customHeight="1">
      <c r="A499" s="395">
        <v>1980</v>
      </c>
      <c r="B499" s="395"/>
      <c r="C499" s="155">
        <v>64.049731182795711</v>
      </c>
      <c r="D499" s="155">
        <v>71.386494252873547</v>
      </c>
      <c r="E499" s="155">
        <v>61.079301075268816</v>
      </c>
      <c r="F499" s="155">
        <v>51.458333333333336</v>
      </c>
      <c r="G499" s="155">
        <v>50.907258064516128</v>
      </c>
      <c r="H499" s="155">
        <v>60.122222222222227</v>
      </c>
      <c r="I499" s="155">
        <v>59.446236559139798</v>
      </c>
      <c r="J499" s="155">
        <v>63.443548387096783</v>
      </c>
      <c r="K499" s="155">
        <v>61.769444444444453</v>
      </c>
      <c r="L499" s="155">
        <v>63.883064516129018</v>
      </c>
      <c r="M499" s="155">
        <v>66.845833333333317</v>
      </c>
      <c r="N499" s="155">
        <v>71.291666666666671</v>
      </c>
    </row>
    <row r="500" spans="1:14" ht="20.100000000000001" customHeight="1">
      <c r="A500" s="395">
        <v>1981</v>
      </c>
      <c r="B500" s="395"/>
      <c r="C500" s="155">
        <v>69.897849462365585</v>
      </c>
      <c r="D500" s="155">
        <v>67.260416666666657</v>
      </c>
      <c r="E500" s="155">
        <v>61.763440860215063</v>
      </c>
      <c r="F500" s="155">
        <v>54.319444444444436</v>
      </c>
      <c r="G500" s="155">
        <v>61.641129032258064</v>
      </c>
      <c r="H500" s="155">
        <v>55.262499999999982</v>
      </c>
      <c r="I500" s="155">
        <v>62.922043010752688</v>
      </c>
      <c r="J500" s="155">
        <v>60.6760752688172</v>
      </c>
      <c r="K500" s="155">
        <v>64.477777777777774</v>
      </c>
      <c r="L500" s="155">
        <v>62.793010752688183</v>
      </c>
      <c r="M500" s="155">
        <v>67.849999999999994</v>
      </c>
      <c r="N500" s="155">
        <v>72.506720430107535</v>
      </c>
    </row>
    <row r="501" spans="1:14">
      <c r="A501" s="281" t="s">
        <v>81</v>
      </c>
      <c r="B501" s="156"/>
      <c r="C501" s="156"/>
      <c r="D501" s="156"/>
      <c r="E501" s="156"/>
      <c r="F501" s="156"/>
      <c r="G501" s="156"/>
      <c r="H501" s="156"/>
      <c r="I501" s="156"/>
      <c r="J501" s="156"/>
      <c r="K501" s="156"/>
      <c r="L501" s="156"/>
      <c r="M501" s="156"/>
      <c r="N501" s="281"/>
    </row>
    <row r="502" spans="1:14" ht="6.75" customHeight="1">
      <c r="A502" s="120"/>
      <c r="B502" s="386"/>
      <c r="C502" s="386"/>
      <c r="D502" s="386"/>
      <c r="E502" s="386"/>
      <c r="F502" s="121"/>
      <c r="G502" s="121"/>
      <c r="H502" s="121"/>
      <c r="I502" s="121"/>
      <c r="J502" s="120"/>
      <c r="K502" s="120"/>
    </row>
    <row r="503" spans="1:14" ht="15.75">
      <c r="A503" s="120"/>
      <c r="B503" s="271"/>
      <c r="C503" s="271"/>
      <c r="D503" s="271"/>
      <c r="E503" s="271"/>
      <c r="F503" s="121"/>
      <c r="G503" s="121"/>
      <c r="H503" s="121"/>
      <c r="I503" s="121"/>
      <c r="J503" s="120"/>
      <c r="K503" s="125"/>
      <c r="L503" s="286" t="s">
        <v>103</v>
      </c>
      <c r="M503" s="125"/>
      <c r="N503" s="286" t="s">
        <v>102</v>
      </c>
    </row>
    <row r="504" spans="1:14" ht="18.75">
      <c r="A504" s="287" t="s">
        <v>79</v>
      </c>
      <c r="B504" s="123"/>
      <c r="C504" s="123"/>
      <c r="D504" s="123"/>
      <c r="E504" s="123"/>
      <c r="F504" s="123"/>
      <c r="G504" s="123"/>
      <c r="H504" s="123"/>
      <c r="I504" s="123"/>
      <c r="J504" s="123"/>
      <c r="K504" s="125"/>
      <c r="L504" s="286" t="s">
        <v>101</v>
      </c>
      <c r="M504" s="125"/>
      <c r="N504" s="286" t="s">
        <v>100</v>
      </c>
    </row>
    <row r="505" spans="1:14" ht="12.75" customHeight="1">
      <c r="A505" s="42"/>
      <c r="B505" s="42"/>
      <c r="C505" s="124"/>
      <c r="D505" s="124"/>
      <c r="E505" s="124"/>
      <c r="F505" s="124"/>
      <c r="G505" s="124"/>
      <c r="H505" s="124"/>
      <c r="I505" s="124"/>
      <c r="J505" s="124"/>
      <c r="K505" s="125"/>
      <c r="L505" s="286" t="s">
        <v>99</v>
      </c>
      <c r="M505" s="125"/>
      <c r="N505" s="286" t="s">
        <v>98</v>
      </c>
    </row>
    <row r="506" spans="1:14" ht="16.5" thickBot="1">
      <c r="A506" s="390" t="s">
        <v>113</v>
      </c>
      <c r="B506" s="390"/>
      <c r="C506" s="390"/>
      <c r="D506" s="390"/>
      <c r="E506" s="390"/>
      <c r="F506" s="390"/>
      <c r="G506" s="390"/>
      <c r="H506" s="390"/>
      <c r="I506" s="390"/>
      <c r="J506" s="390"/>
      <c r="K506" s="390"/>
      <c r="L506" s="390"/>
      <c r="M506" s="390"/>
      <c r="N506" s="390"/>
    </row>
    <row r="507" spans="1:14" ht="15.75" thickTop="1">
      <c r="A507" s="394" t="s">
        <v>69</v>
      </c>
      <c r="B507" s="395"/>
      <c r="C507" s="284" t="s">
        <v>95</v>
      </c>
      <c r="D507" s="284" t="s">
        <v>94</v>
      </c>
      <c r="E507" s="284" t="s">
        <v>93</v>
      </c>
      <c r="F507" s="284" t="s">
        <v>92</v>
      </c>
      <c r="G507" s="284" t="s">
        <v>91</v>
      </c>
      <c r="H507" s="284" t="s">
        <v>90</v>
      </c>
      <c r="I507" s="284" t="s">
        <v>89</v>
      </c>
      <c r="J507" s="285" t="s">
        <v>88</v>
      </c>
      <c r="K507" s="284" t="s">
        <v>87</v>
      </c>
      <c r="L507" s="284" t="s">
        <v>86</v>
      </c>
      <c r="M507" s="284" t="s">
        <v>85</v>
      </c>
      <c r="N507" s="283" t="s">
        <v>84</v>
      </c>
    </row>
    <row r="508" spans="1:14" ht="20.100000000000001" customHeight="1">
      <c r="A508" s="395">
        <v>1982</v>
      </c>
      <c r="B508" s="395"/>
      <c r="C508" s="155">
        <v>68.909946236559136</v>
      </c>
      <c r="D508" s="155">
        <v>73.870535714285694</v>
      </c>
      <c r="E508" s="155">
        <v>70.614247311827967</v>
      </c>
      <c r="F508" s="155">
        <v>62.323611111111099</v>
      </c>
      <c r="G508" s="155">
        <v>60.787634408602152</v>
      </c>
      <c r="H508" s="155">
        <v>58.197222222222223</v>
      </c>
      <c r="I508" s="155">
        <v>61.823924731182792</v>
      </c>
      <c r="J508" s="155">
        <v>65.977150537634415</v>
      </c>
      <c r="K508" s="155">
        <v>61.579166666666673</v>
      </c>
      <c r="L508" s="155">
        <v>65.727150537634401</v>
      </c>
      <c r="M508" s="155">
        <v>69.995833333333337</v>
      </c>
      <c r="N508" s="155">
        <v>77.57258064516131</v>
      </c>
    </row>
    <row r="509" spans="1:14" ht="20.100000000000001" customHeight="1">
      <c r="A509" s="395">
        <v>1983</v>
      </c>
      <c r="B509" s="395"/>
      <c r="C509" s="155">
        <v>74.571236559139777</v>
      </c>
      <c r="D509" s="155">
        <v>74.720238095238102</v>
      </c>
      <c r="E509" s="155">
        <v>70.069892473118273</v>
      </c>
      <c r="F509" s="155">
        <v>63.30972222222222</v>
      </c>
      <c r="G509" s="155">
        <v>50.350806451612904</v>
      </c>
      <c r="H509" s="155">
        <v>63.02222222222224</v>
      </c>
      <c r="I509" s="155">
        <v>62.034946236559144</v>
      </c>
      <c r="J509" s="155">
        <v>58.225806451612904</v>
      </c>
      <c r="K509" s="155">
        <v>67.212500000000006</v>
      </c>
      <c r="L509" s="155">
        <v>62.221774193548384</v>
      </c>
      <c r="M509" s="155">
        <v>69.997222222222234</v>
      </c>
      <c r="N509" s="155">
        <v>68.307795698924721</v>
      </c>
    </row>
    <row r="510" spans="1:14" ht="20.100000000000001" customHeight="1">
      <c r="A510" s="395">
        <v>1984</v>
      </c>
      <c r="B510" s="395"/>
      <c r="C510" s="155">
        <v>70.501344086021518</v>
      </c>
      <c r="D510" s="155">
        <v>66.72988505747125</v>
      </c>
      <c r="E510" s="155">
        <v>65.13844086021507</v>
      </c>
      <c r="F510" s="155">
        <v>49.527777777777793</v>
      </c>
      <c r="G510" s="155">
        <v>51.213709677419352</v>
      </c>
      <c r="H510" s="155">
        <v>62.162499999999994</v>
      </c>
      <c r="I510" s="155">
        <v>53.905913978494624</v>
      </c>
      <c r="J510" s="155">
        <v>65.465053763440849</v>
      </c>
      <c r="K510" s="155">
        <v>60.970833333333331</v>
      </c>
      <c r="L510" s="155">
        <v>64.430107526881727</v>
      </c>
      <c r="M510" s="155">
        <v>65.004166666666649</v>
      </c>
      <c r="N510" s="155">
        <v>74.03091397849461</v>
      </c>
    </row>
    <row r="511" spans="1:14" ht="20.100000000000001" customHeight="1">
      <c r="A511" s="395">
        <v>1985</v>
      </c>
      <c r="B511" s="395"/>
      <c r="C511" s="155">
        <v>76.633064516128997</v>
      </c>
      <c r="D511" s="155">
        <v>67.549107142857153</v>
      </c>
      <c r="E511" s="155">
        <v>61.712365591397855</v>
      </c>
      <c r="F511" s="155">
        <v>59.50833333333334</v>
      </c>
      <c r="G511" s="155">
        <v>58.66532258064516</v>
      </c>
      <c r="H511" s="155">
        <v>58.887500000000003</v>
      </c>
      <c r="I511" s="155">
        <v>58.739247311827945</v>
      </c>
      <c r="J511" s="155">
        <v>52.884408602150543</v>
      </c>
      <c r="K511" s="155">
        <v>65.043055555555569</v>
      </c>
      <c r="L511" s="155">
        <v>68.131720430107535</v>
      </c>
      <c r="M511" s="155">
        <v>72.359722222222217</v>
      </c>
      <c r="N511" s="155">
        <v>66.951612903225822</v>
      </c>
    </row>
    <row r="512" spans="1:14" ht="20.100000000000001" customHeight="1">
      <c r="A512" s="395">
        <v>1986</v>
      </c>
      <c r="B512" s="395"/>
      <c r="C512" s="155">
        <v>71.837365591397855</v>
      </c>
      <c r="D512" s="155">
        <v>70.732142857142861</v>
      </c>
      <c r="E512" s="155">
        <v>61.231182795698928</v>
      </c>
      <c r="F512" s="155">
        <v>55.584722222222226</v>
      </c>
      <c r="G512" s="155">
        <v>47.32930107526883</v>
      </c>
      <c r="H512" s="155">
        <v>60.105555555555561</v>
      </c>
      <c r="I512" s="155">
        <v>52.969086021505369</v>
      </c>
      <c r="J512" s="155">
        <v>51.751344086021511</v>
      </c>
      <c r="K512" s="155">
        <v>57.269444444444439</v>
      </c>
      <c r="L512" s="155">
        <v>65.848118279569889</v>
      </c>
      <c r="M512" s="155">
        <v>63.165277777777781</v>
      </c>
      <c r="N512" s="155">
        <v>69.99731182795702</v>
      </c>
    </row>
    <row r="513" spans="1:14" ht="20.100000000000001" customHeight="1">
      <c r="A513" s="395">
        <v>1987</v>
      </c>
      <c r="B513" s="395"/>
      <c r="C513" s="155">
        <v>70.978494623655905</v>
      </c>
      <c r="D513" s="155">
        <v>66.748511904761912</v>
      </c>
      <c r="E513" s="155">
        <v>61.053763440860209</v>
      </c>
      <c r="F513" s="155">
        <v>55.716666666666661</v>
      </c>
      <c r="G513" s="155">
        <v>47.713709677419367</v>
      </c>
      <c r="H513" s="155">
        <v>58.108333333333334</v>
      </c>
      <c r="I513" s="155">
        <v>53.600806451612904</v>
      </c>
      <c r="J513" s="155">
        <v>51.236559139784944</v>
      </c>
      <c r="K513" s="155">
        <v>61.523611111111123</v>
      </c>
      <c r="L513" s="155">
        <v>58.71102150537633</v>
      </c>
      <c r="M513" s="155">
        <v>68.361111111111114</v>
      </c>
      <c r="N513" s="155">
        <v>68.525537634408607</v>
      </c>
    </row>
    <row r="514" spans="1:14" ht="20.100000000000001" customHeight="1">
      <c r="A514" s="395">
        <v>1988</v>
      </c>
      <c r="B514" s="395"/>
      <c r="C514" s="155">
        <v>66.989247311827953</v>
      </c>
      <c r="D514" s="155">
        <v>73.133620689655174</v>
      </c>
      <c r="E514" s="155">
        <v>59.255376344086017</v>
      </c>
      <c r="F514" s="155">
        <v>57.394444444444453</v>
      </c>
      <c r="G514" s="155">
        <v>57.739247311827967</v>
      </c>
      <c r="H514" s="155">
        <v>54.208333333333329</v>
      </c>
      <c r="I514" s="155">
        <v>57.221774193548384</v>
      </c>
      <c r="J514" s="155">
        <v>64.272849462365585</v>
      </c>
      <c r="K514" s="155">
        <v>63.243055555555564</v>
      </c>
      <c r="L514" s="155">
        <v>63.547043010752702</v>
      </c>
      <c r="M514" s="155">
        <v>63.966666666666669</v>
      </c>
      <c r="N514" s="155">
        <v>66.416666666666671</v>
      </c>
    </row>
    <row r="515" spans="1:14" ht="20.100000000000001" customHeight="1">
      <c r="A515" s="395">
        <v>1989</v>
      </c>
      <c r="B515" s="395"/>
      <c r="C515" s="155">
        <v>66.96908602150539</v>
      </c>
      <c r="D515" s="155">
        <v>64.633928571428584</v>
      </c>
      <c r="E515" s="155">
        <v>61.209677419354833</v>
      </c>
      <c r="F515" s="155">
        <v>61.119444444444433</v>
      </c>
      <c r="G515" s="155">
        <v>54.681451612903217</v>
      </c>
      <c r="H515" s="155">
        <v>59.088888888888881</v>
      </c>
      <c r="I515" s="155">
        <v>51.275537634408622</v>
      </c>
      <c r="J515" s="155">
        <v>57.244623655913976</v>
      </c>
      <c r="K515" s="155">
        <v>56.18055555555555</v>
      </c>
      <c r="L515" s="155">
        <v>63.975806451612897</v>
      </c>
      <c r="M515" s="155">
        <v>65.39722222222224</v>
      </c>
      <c r="N515" s="155">
        <v>69.477150537634415</v>
      </c>
    </row>
    <row r="516" spans="1:14" ht="20.100000000000001" customHeight="1">
      <c r="A516" s="395">
        <v>1990</v>
      </c>
      <c r="B516" s="395"/>
      <c r="C516" s="155">
        <v>70.009408602150529</v>
      </c>
      <c r="D516" s="155">
        <v>68.139880952380949</v>
      </c>
      <c r="E516" s="155">
        <v>60.267473118279575</v>
      </c>
      <c r="F516" s="155">
        <v>52.37361111111111</v>
      </c>
      <c r="G516" s="155">
        <v>53.759408602150543</v>
      </c>
      <c r="H516" s="155">
        <v>54.337500000000006</v>
      </c>
      <c r="I516" s="155">
        <v>49.869623655913983</v>
      </c>
      <c r="J516" s="155">
        <v>64.600806451612897</v>
      </c>
      <c r="K516" s="155">
        <v>68.645833333333329</v>
      </c>
      <c r="L516" s="155">
        <v>65.568548387096769</v>
      </c>
      <c r="M516" s="155">
        <v>68.094444444444449</v>
      </c>
      <c r="N516" s="155">
        <v>70.120967741935502</v>
      </c>
    </row>
    <row r="517" spans="1:14" ht="20.100000000000001" customHeight="1">
      <c r="A517" s="395">
        <v>1991</v>
      </c>
      <c r="B517" s="395"/>
      <c r="C517" s="155">
        <v>67.66935483870968</v>
      </c>
      <c r="D517" s="155">
        <v>66.916666666666657</v>
      </c>
      <c r="E517" s="155">
        <v>70.864247311827967</v>
      </c>
      <c r="F517" s="155">
        <v>58.62083333333333</v>
      </c>
      <c r="G517" s="155">
        <v>54.030913978494631</v>
      </c>
      <c r="H517" s="155">
        <v>55.33055555555557</v>
      </c>
      <c r="I517" s="155">
        <v>67.677419354838705</v>
      </c>
      <c r="J517" s="155">
        <v>64.29301075268819</v>
      </c>
      <c r="K517" s="155">
        <v>58.323611111111134</v>
      </c>
      <c r="L517" s="155">
        <v>70.260752688172033</v>
      </c>
      <c r="M517" s="155">
        <v>65.433333333333337</v>
      </c>
      <c r="N517" s="155">
        <v>66.498655913978482</v>
      </c>
    </row>
    <row r="518" spans="1:14" ht="20.100000000000001" customHeight="1">
      <c r="A518" s="395">
        <v>1992</v>
      </c>
      <c r="B518" s="395"/>
      <c r="C518" s="155">
        <v>64.907258064516114</v>
      </c>
      <c r="D518" s="155">
        <v>65.696839080459782</v>
      </c>
      <c r="E518" s="155">
        <v>60.807795698924728</v>
      </c>
      <c r="F518" s="155">
        <v>57.213888888888896</v>
      </c>
      <c r="G518" s="155">
        <v>44.717741935483865</v>
      </c>
      <c r="H518" s="155">
        <v>49.358333333333327</v>
      </c>
      <c r="I518" s="155">
        <v>58.358870967741943</v>
      </c>
      <c r="J518" s="155">
        <v>60.575268817204297</v>
      </c>
      <c r="K518" s="155">
        <v>54.86944444444444</v>
      </c>
      <c r="L518" s="155">
        <v>63.856182795698913</v>
      </c>
      <c r="M518" s="155">
        <v>64.704166666666666</v>
      </c>
      <c r="N518" s="155">
        <v>68.505376344086017</v>
      </c>
    </row>
    <row r="519" spans="1:14" ht="20.100000000000001" customHeight="1">
      <c r="A519" s="395">
        <v>1993</v>
      </c>
      <c r="B519" s="395"/>
      <c r="C519" s="155">
        <v>69.024193548387089</v>
      </c>
      <c r="D519" s="155">
        <v>70.230654761904759</v>
      </c>
      <c r="E519" s="155">
        <v>56.309139784946233</v>
      </c>
      <c r="F519" s="155">
        <v>54.291666666666671</v>
      </c>
      <c r="G519" s="155">
        <v>53.594086021505369</v>
      </c>
      <c r="H519" s="155">
        <v>55.19305555555556</v>
      </c>
      <c r="I519" s="155">
        <v>56.455645161290306</v>
      </c>
      <c r="J519" s="155">
        <v>54.62903225806452</v>
      </c>
      <c r="K519" s="155">
        <v>63.147222222222219</v>
      </c>
      <c r="L519" s="155">
        <v>60.366935483870968</v>
      </c>
      <c r="M519" s="155">
        <v>67.891666666666666</v>
      </c>
      <c r="N519" s="155">
        <v>75.259408602150515</v>
      </c>
    </row>
    <row r="520" spans="1:14" ht="20.100000000000001" customHeight="1">
      <c r="A520" s="395">
        <v>1994</v>
      </c>
      <c r="B520" s="395"/>
      <c r="C520" s="155">
        <v>66.711021505376337</v>
      </c>
      <c r="D520" s="155">
        <v>64.03720238095238</v>
      </c>
      <c r="E520" s="155">
        <v>60.237903225806448</v>
      </c>
      <c r="F520" s="155">
        <v>51.122222222222227</v>
      </c>
      <c r="G520" s="155">
        <v>52.110215053763426</v>
      </c>
      <c r="H520" s="155">
        <v>54.258333333333333</v>
      </c>
      <c r="I520" s="155">
        <v>62.383064516129018</v>
      </c>
      <c r="J520" s="155">
        <v>59.176075268817193</v>
      </c>
      <c r="K520" s="155">
        <v>57.019444444444439</v>
      </c>
      <c r="L520" s="155">
        <v>60.895161290322584</v>
      </c>
      <c r="M520" s="155">
        <v>62.909722222222214</v>
      </c>
      <c r="N520" s="155">
        <v>66.303763440860209</v>
      </c>
    </row>
    <row r="521" spans="1:14" ht="20.100000000000001" customHeight="1">
      <c r="A521" s="395">
        <v>1995</v>
      </c>
      <c r="B521" s="395"/>
      <c r="C521" s="155">
        <v>72.329301075268816</v>
      </c>
      <c r="D521" s="155">
        <v>65.96577380952381</v>
      </c>
      <c r="E521" s="155">
        <v>68.876344086021504</v>
      </c>
      <c r="F521" s="155">
        <v>51.736111111111114</v>
      </c>
      <c r="G521" s="155">
        <v>51.178763440860223</v>
      </c>
      <c r="H521" s="155">
        <v>57.158333333333331</v>
      </c>
      <c r="I521" s="155">
        <v>61.896505376344081</v>
      </c>
      <c r="J521" s="155">
        <v>53.19489247311828</v>
      </c>
      <c r="K521" s="155">
        <v>57.204166666666652</v>
      </c>
      <c r="L521" s="155">
        <v>62.635752688172055</v>
      </c>
      <c r="M521" s="155">
        <v>66.158333333333331</v>
      </c>
      <c r="N521" s="155">
        <v>73.342741935483872</v>
      </c>
    </row>
    <row r="522" spans="1:14" ht="20.100000000000001" customHeight="1">
      <c r="A522" s="395">
        <v>1996</v>
      </c>
      <c r="B522" s="395"/>
      <c r="C522" s="155">
        <v>72.493279569892479</v>
      </c>
      <c r="D522" s="155">
        <v>67.849137931034477</v>
      </c>
      <c r="E522" s="155">
        <v>66.534946236559151</v>
      </c>
      <c r="F522" s="155">
        <v>56.840277777777779</v>
      </c>
      <c r="G522" s="155">
        <v>48.587365591397841</v>
      </c>
      <c r="H522" s="155">
        <v>53.483333333333334</v>
      </c>
      <c r="I522" s="155">
        <v>45.033602150537639</v>
      </c>
      <c r="J522" s="155">
        <v>50.456989247311832</v>
      </c>
      <c r="K522" s="155">
        <v>64.648611111111123</v>
      </c>
      <c r="L522" s="155">
        <v>60.801075268817193</v>
      </c>
      <c r="M522" s="155">
        <v>65.474999999999994</v>
      </c>
      <c r="N522" s="155">
        <v>70.311827956989262</v>
      </c>
    </row>
    <row r="523" spans="1:14" ht="20.100000000000001" customHeight="1">
      <c r="A523" s="395">
        <v>1997</v>
      </c>
      <c r="B523" s="395"/>
      <c r="C523" s="155">
        <v>72.229838709677423</v>
      </c>
      <c r="D523" s="155">
        <v>65.739583333333329</v>
      </c>
      <c r="E523" s="155">
        <v>64.817204301075265</v>
      </c>
      <c r="F523" s="155">
        <v>57.870833333333344</v>
      </c>
      <c r="G523" s="155">
        <v>52.411290322580641</v>
      </c>
      <c r="H523" s="155">
        <v>54.788888888888891</v>
      </c>
      <c r="I523" s="155">
        <v>59.987903225806441</v>
      </c>
      <c r="J523" s="155">
        <v>65.891129032258064</v>
      </c>
      <c r="K523" s="155">
        <v>62.731944444444458</v>
      </c>
      <c r="L523" s="155">
        <v>60.930107526881734</v>
      </c>
      <c r="M523" s="155">
        <v>67.759722222222223</v>
      </c>
      <c r="N523" s="155">
        <v>69.926075268817215</v>
      </c>
    </row>
    <row r="524" spans="1:14" ht="20.100000000000001" customHeight="1">
      <c r="A524" s="395">
        <v>1998</v>
      </c>
      <c r="B524" s="395"/>
      <c r="C524" s="155">
        <v>74.313172043010752</v>
      </c>
      <c r="D524" s="155">
        <v>64.751488095238102</v>
      </c>
      <c r="E524" s="155">
        <v>59.423387096774192</v>
      </c>
      <c r="F524" s="155">
        <v>53.140277777777783</v>
      </c>
      <c r="G524" s="155">
        <v>48.114247311827974</v>
      </c>
      <c r="H524" s="155">
        <v>54.266666666666666</v>
      </c>
      <c r="I524" s="155">
        <v>49.053763440860195</v>
      </c>
      <c r="J524" s="155">
        <v>46.220430107526887</v>
      </c>
      <c r="K524" s="155">
        <v>59.745833333333344</v>
      </c>
      <c r="L524" s="155">
        <v>59.817204301075265</v>
      </c>
      <c r="M524" s="155">
        <v>69.243055555555557</v>
      </c>
      <c r="N524" s="155">
        <v>77.774193548387132</v>
      </c>
    </row>
    <row r="525" spans="1:14" ht="20.100000000000001" customHeight="1">
      <c r="A525" s="395">
        <v>1999</v>
      </c>
      <c r="B525" s="395"/>
      <c r="C525" s="155">
        <v>65.192204301075265</v>
      </c>
      <c r="D525" s="155">
        <v>64.358630952380963</v>
      </c>
      <c r="E525" s="155">
        <v>57.212365591397862</v>
      </c>
      <c r="F525" s="155">
        <v>47.386111111111106</v>
      </c>
      <c r="G525" s="155">
        <v>53.340053763440856</v>
      </c>
      <c r="H525" s="155">
        <v>49.595833333333324</v>
      </c>
      <c r="I525" s="155">
        <v>54.162634408602152</v>
      </c>
      <c r="J525" s="155">
        <v>40.424731182795703</v>
      </c>
      <c r="K525" s="155">
        <v>55.351388888888891</v>
      </c>
      <c r="L525" s="155">
        <v>63.712365591397848</v>
      </c>
      <c r="M525" s="155">
        <v>64.091666666666654</v>
      </c>
      <c r="N525" s="155">
        <v>66.720430107526866</v>
      </c>
    </row>
    <row r="526" spans="1:14" ht="20.100000000000001" customHeight="1">
      <c r="A526" s="395">
        <v>2000</v>
      </c>
      <c r="B526" s="395"/>
      <c r="C526" s="155">
        <v>66.745967741935502</v>
      </c>
      <c r="D526" s="155">
        <v>65.574712643678168</v>
      </c>
      <c r="E526" s="155">
        <v>56.998655913978503</v>
      </c>
      <c r="F526" s="155">
        <v>49.790277777777781</v>
      </c>
      <c r="G526" s="155">
        <v>51.16532258064516</v>
      </c>
      <c r="H526" s="155">
        <v>56.823611111111127</v>
      </c>
      <c r="I526" s="155">
        <v>45.014784946236574</v>
      </c>
      <c r="J526" s="155">
        <v>42.092741935483865</v>
      </c>
      <c r="K526" s="155">
        <v>56.863888888888894</v>
      </c>
      <c r="L526" s="155">
        <v>60.432795698924721</v>
      </c>
      <c r="M526" s="155">
        <v>60.759722222222216</v>
      </c>
      <c r="N526" s="155">
        <v>67.935483870967758</v>
      </c>
    </row>
    <row r="527" spans="1:14" ht="20.100000000000001" customHeight="1">
      <c r="A527" s="395">
        <v>2001</v>
      </c>
      <c r="B527" s="395"/>
      <c r="C527" s="155">
        <v>64.600806451612897</v>
      </c>
      <c r="D527" s="155">
        <v>65.058035714285737</v>
      </c>
      <c r="E527" s="155">
        <v>60.3239247311828</v>
      </c>
      <c r="F527" s="155">
        <v>52.870833333333323</v>
      </c>
      <c r="G527" s="155">
        <v>43.20967741935484</v>
      </c>
      <c r="H527" s="155">
        <v>52.194444444444436</v>
      </c>
      <c r="I527" s="155">
        <v>47.978494623655912</v>
      </c>
      <c r="J527" s="155">
        <v>47.932795698924721</v>
      </c>
      <c r="K527" s="155">
        <v>60.54305555555554</v>
      </c>
      <c r="L527" s="155">
        <v>61.944892473118287</v>
      </c>
      <c r="M527" s="155">
        <v>63.808333333333351</v>
      </c>
      <c r="N527" s="155">
        <v>69.223118279569874</v>
      </c>
    </row>
    <row r="528" spans="1:14" ht="20.100000000000001" customHeight="1">
      <c r="A528" s="395">
        <v>2002</v>
      </c>
      <c r="B528" s="395"/>
      <c r="C528" s="155">
        <v>59.969086021505383</v>
      </c>
      <c r="D528" s="155">
        <v>59.258928571428562</v>
      </c>
      <c r="E528" s="155">
        <v>60.537634408602159</v>
      </c>
      <c r="F528" s="155">
        <v>52.608333333333348</v>
      </c>
      <c r="G528" s="155">
        <v>49.04032258064516</v>
      </c>
      <c r="H528" s="155">
        <v>53.559722222222199</v>
      </c>
      <c r="I528" s="155">
        <v>55.327956989247305</v>
      </c>
      <c r="J528" s="155">
        <v>61.323924731182778</v>
      </c>
      <c r="K528" s="155">
        <v>61.793055555555561</v>
      </c>
      <c r="L528" s="155">
        <v>62.657258064516121</v>
      </c>
      <c r="M528" s="155">
        <v>63.17499999999999</v>
      </c>
      <c r="N528" s="155">
        <v>63.263440860215063</v>
      </c>
    </row>
    <row r="529" spans="1:14" ht="20.100000000000001" customHeight="1">
      <c r="A529" s="395">
        <v>2003</v>
      </c>
      <c r="B529" s="395"/>
      <c r="C529" s="155">
        <v>67.616935483870961</v>
      </c>
      <c r="D529" s="155">
        <v>57.336309523809518</v>
      </c>
      <c r="E529" s="155">
        <v>50.986559139784944</v>
      </c>
      <c r="F529" s="155">
        <v>50.76527777777779</v>
      </c>
      <c r="G529" s="155">
        <v>47.1760752688172</v>
      </c>
      <c r="H529" s="155">
        <v>57.704166666666666</v>
      </c>
      <c r="I529" s="155">
        <v>58.498655913978482</v>
      </c>
      <c r="J529" s="155">
        <v>53.529569892473113</v>
      </c>
      <c r="K529" s="155">
        <v>64.120833333333337</v>
      </c>
      <c r="L529" s="155">
        <v>62.615591397849478</v>
      </c>
      <c r="M529" s="155">
        <v>64.656944444444463</v>
      </c>
      <c r="N529" s="155">
        <v>68.553763440860209</v>
      </c>
    </row>
    <row r="530" spans="1:14" ht="20.100000000000001" customHeight="1">
      <c r="A530" s="395">
        <v>2004</v>
      </c>
      <c r="B530" s="395"/>
      <c r="C530" s="155">
        <v>62.177419354838719</v>
      </c>
      <c r="D530" s="155">
        <v>67.567528735632195</v>
      </c>
      <c r="E530" s="155">
        <v>61.776881720430097</v>
      </c>
      <c r="F530" s="155">
        <v>53.587499999999999</v>
      </c>
      <c r="G530" s="155">
        <v>48.8239247311828</v>
      </c>
      <c r="H530" s="155">
        <v>48.99583333333333</v>
      </c>
      <c r="I530" s="155">
        <v>52.212365591397855</v>
      </c>
      <c r="J530" s="155">
        <v>56.806451612903231</v>
      </c>
      <c r="K530" s="155">
        <v>55.481944444444444</v>
      </c>
      <c r="L530" s="155">
        <v>67.193548387096783</v>
      </c>
      <c r="M530" s="155">
        <v>62.927777777777763</v>
      </c>
      <c r="N530" s="155">
        <v>66.807795698924721</v>
      </c>
    </row>
    <row r="531" spans="1:14" ht="20.100000000000001" customHeight="1">
      <c r="A531" s="395">
        <v>2005</v>
      </c>
      <c r="B531" s="395"/>
      <c r="C531" s="155">
        <v>69.791666666666657</v>
      </c>
      <c r="D531" s="155">
        <v>64.852678571428569</v>
      </c>
      <c r="E531" s="155">
        <v>58.666666666666679</v>
      </c>
      <c r="F531" s="155">
        <v>47.148611111111109</v>
      </c>
      <c r="G531" s="155">
        <v>45.608870967741936</v>
      </c>
      <c r="H531" s="155">
        <v>59.888888888888893</v>
      </c>
      <c r="I531" s="155">
        <v>52.610215053763426</v>
      </c>
      <c r="J531" s="155">
        <v>50.255376344086038</v>
      </c>
      <c r="K531" s="155">
        <v>61.67222222222221</v>
      </c>
      <c r="L531" s="155">
        <v>57.58467741935484</v>
      </c>
      <c r="M531" s="155">
        <v>62.8263888888889</v>
      </c>
      <c r="N531" s="155">
        <v>70.102150537634429</v>
      </c>
    </row>
    <row r="532" spans="1:14" ht="20.100000000000001" customHeight="1">
      <c r="A532" s="395">
        <v>2006</v>
      </c>
      <c r="B532" s="395"/>
      <c r="C532" s="155">
        <v>57.110215053763433</v>
      </c>
      <c r="D532" s="155">
        <v>61.485119047619051</v>
      </c>
      <c r="E532" s="155">
        <v>57.080645161290313</v>
      </c>
      <c r="F532" s="155">
        <v>48.202777777777783</v>
      </c>
      <c r="G532" s="155">
        <v>52.36021505376344</v>
      </c>
      <c r="H532" s="155">
        <v>46.893055555555563</v>
      </c>
      <c r="I532" s="155">
        <v>51.677419354838712</v>
      </c>
      <c r="J532" s="155">
        <v>41.381720430107528</v>
      </c>
      <c r="K532" s="155">
        <v>56.344444444444449</v>
      </c>
      <c r="L532" s="155">
        <v>60.588709677419359</v>
      </c>
      <c r="M532" s="155">
        <v>65.136111111111106</v>
      </c>
      <c r="N532" s="155">
        <v>72.310483870967744</v>
      </c>
    </row>
    <row r="533" spans="1:14" ht="20.100000000000001" customHeight="1">
      <c r="A533" s="395">
        <v>2007</v>
      </c>
      <c r="B533" s="395"/>
      <c r="C533" s="155">
        <v>70.538978494623663</v>
      </c>
      <c r="D533" s="155">
        <v>68.919642857142861</v>
      </c>
      <c r="E533" s="155">
        <v>52.24596774193548</v>
      </c>
      <c r="F533" s="155">
        <v>42.886111111111106</v>
      </c>
      <c r="G533" s="155">
        <v>48.395161290322577</v>
      </c>
      <c r="H533" s="155">
        <v>54.198611111111127</v>
      </c>
      <c r="I533" s="155">
        <v>50.331989247311824</v>
      </c>
      <c r="J533" s="155">
        <v>52.514784946236567</v>
      </c>
      <c r="K533" s="155">
        <v>57.411111111111119</v>
      </c>
      <c r="L533" s="155">
        <v>56.688172043010752</v>
      </c>
      <c r="M533" s="155">
        <v>68.277777777777786</v>
      </c>
      <c r="N533" s="155">
        <v>65.774193548387103</v>
      </c>
    </row>
    <row r="534" spans="1:14" ht="20.100000000000001" customHeight="1">
      <c r="A534" s="395">
        <v>2008</v>
      </c>
      <c r="B534" s="395"/>
      <c r="C534" s="155">
        <v>66.123655913978496</v>
      </c>
      <c r="D534" s="155">
        <v>59.916666666666686</v>
      </c>
      <c r="E534" s="155">
        <v>54.196236559139784</v>
      </c>
      <c r="F534" s="155">
        <v>48.87638888888889</v>
      </c>
      <c r="G534" s="155">
        <v>38.721774193548377</v>
      </c>
      <c r="H534" s="155">
        <v>49.922222222222224</v>
      </c>
      <c r="I534" s="155">
        <v>50.422043010752695</v>
      </c>
      <c r="J534" s="155">
        <v>46.362903225806441</v>
      </c>
      <c r="K534" s="155">
        <v>52.763888888888893</v>
      </c>
      <c r="L534" s="155">
        <v>56.403225806451609</v>
      </c>
      <c r="M534" s="155">
        <v>60.18055555555555</v>
      </c>
      <c r="N534" s="155">
        <v>68.947580645161295</v>
      </c>
    </row>
    <row r="535" spans="1:14" ht="20.100000000000001" customHeight="1">
      <c r="A535" s="395">
        <v>2009</v>
      </c>
      <c r="B535" s="395"/>
      <c r="C535" s="155">
        <v>70.662634408602159</v>
      </c>
      <c r="D535" s="155">
        <v>56.879464285714278</v>
      </c>
      <c r="E535" s="155">
        <v>52.436827956989241</v>
      </c>
      <c r="F535" s="155">
        <v>44.706944444444439</v>
      </c>
      <c r="G535" s="155">
        <v>42.416666666666664</v>
      </c>
      <c r="H535" s="155">
        <v>46.004166666666649</v>
      </c>
      <c r="I535" s="155">
        <v>56.840053763440856</v>
      </c>
      <c r="J535" s="155">
        <v>48.174731182795696</v>
      </c>
      <c r="K535" s="155">
        <v>56.595833333333317</v>
      </c>
      <c r="L535" s="155">
        <v>53.549731182795711</v>
      </c>
      <c r="M535" s="155">
        <v>59.105555555555561</v>
      </c>
      <c r="N535" s="155">
        <v>66.645161290322577</v>
      </c>
    </row>
    <row r="536" spans="1:14" ht="20.100000000000001" customHeight="1">
      <c r="A536" s="395">
        <v>2010</v>
      </c>
      <c r="B536" s="395"/>
      <c r="C536" s="155">
        <v>68.426075268817215</v>
      </c>
      <c r="D536" s="155">
        <v>55.184523809523803</v>
      </c>
      <c r="E536" s="155">
        <v>56.779569892473113</v>
      </c>
      <c r="F536" s="155">
        <v>46.149999999999991</v>
      </c>
      <c r="G536" s="155">
        <v>39.43413978494624</v>
      </c>
      <c r="H536" s="155">
        <v>42.861111111111114</v>
      </c>
      <c r="I536" s="155">
        <v>46.857526881720425</v>
      </c>
      <c r="J536" s="155">
        <v>38.137096774193552</v>
      </c>
      <c r="K536" s="155">
        <v>50.844444444444427</v>
      </c>
      <c r="L536" s="155">
        <v>58.388440860215042</v>
      </c>
      <c r="M536" s="155">
        <v>51.087499999999991</v>
      </c>
      <c r="N536" s="155">
        <v>58.360215053763433</v>
      </c>
    </row>
    <row r="537" spans="1:14">
      <c r="A537" s="281" t="s">
        <v>81</v>
      </c>
      <c r="B537" s="42"/>
      <c r="C537" s="42"/>
      <c r="D537" s="42"/>
      <c r="E537" s="42"/>
      <c r="F537" s="42"/>
      <c r="G537" s="42"/>
      <c r="H537" s="42"/>
      <c r="I537" s="42"/>
      <c r="J537" s="42"/>
      <c r="K537" s="42"/>
      <c r="L537" s="42"/>
      <c r="M537" s="42"/>
    </row>
    <row r="539" spans="1:14" ht="15.75">
      <c r="A539" s="120"/>
      <c r="B539" s="271"/>
      <c r="C539" s="271"/>
      <c r="D539" s="271"/>
      <c r="E539" s="271"/>
      <c r="F539" s="132"/>
      <c r="G539" s="132"/>
      <c r="H539" s="132"/>
      <c r="I539" s="132"/>
      <c r="J539" s="120"/>
      <c r="K539" s="122"/>
      <c r="L539" s="286" t="s">
        <v>108</v>
      </c>
      <c r="M539" s="286"/>
      <c r="N539" s="286" t="s">
        <v>102</v>
      </c>
    </row>
    <row r="540" spans="1:14" ht="18.75">
      <c r="A540" s="287" t="s">
        <v>107</v>
      </c>
      <c r="B540" s="150"/>
      <c r="C540" s="150"/>
      <c r="D540" s="150"/>
      <c r="E540" s="150"/>
      <c r="F540" s="150"/>
      <c r="G540" s="150"/>
      <c r="H540" s="150"/>
      <c r="I540" s="150"/>
      <c r="J540" s="150"/>
      <c r="K540" s="122"/>
      <c r="L540" s="286" t="s">
        <v>106</v>
      </c>
      <c r="M540" s="286"/>
      <c r="N540" s="286" t="s">
        <v>100</v>
      </c>
    </row>
    <row r="541" spans="1:14" ht="14.25" customHeight="1">
      <c r="A541" s="31"/>
      <c r="B541" s="124"/>
      <c r="C541" s="124"/>
      <c r="D541" s="124"/>
      <c r="E541" s="124"/>
      <c r="F541" s="124"/>
      <c r="G541" s="124"/>
      <c r="H541" s="124"/>
      <c r="I541" s="124"/>
      <c r="J541" s="124"/>
      <c r="K541" s="125"/>
      <c r="L541" s="286" t="s">
        <v>105</v>
      </c>
      <c r="M541" s="286"/>
      <c r="N541" s="286" t="s">
        <v>98</v>
      </c>
    </row>
    <row r="542" spans="1:14" ht="16.5" thickBot="1">
      <c r="A542" s="390" t="s">
        <v>112</v>
      </c>
      <c r="B542" s="390"/>
      <c r="C542" s="390"/>
      <c r="D542" s="390"/>
      <c r="E542" s="390"/>
      <c r="F542" s="390"/>
      <c r="G542" s="390"/>
      <c r="H542" s="390"/>
      <c r="I542" s="390"/>
      <c r="J542" s="390"/>
      <c r="K542" s="390"/>
      <c r="L542" s="390"/>
      <c r="M542" s="390"/>
      <c r="N542" s="390"/>
    </row>
    <row r="543" spans="1:14" ht="15.75" thickTop="1">
      <c r="A543" s="394" t="s">
        <v>69</v>
      </c>
      <c r="B543" s="395"/>
      <c r="C543" s="284" t="s">
        <v>95</v>
      </c>
      <c r="D543" s="284" t="s">
        <v>94</v>
      </c>
      <c r="E543" s="284" t="s">
        <v>93</v>
      </c>
      <c r="F543" s="284" t="s">
        <v>92</v>
      </c>
      <c r="G543" s="284" t="s">
        <v>91</v>
      </c>
      <c r="H543" s="284" t="s">
        <v>90</v>
      </c>
      <c r="I543" s="284" t="s">
        <v>89</v>
      </c>
      <c r="J543" s="285" t="s">
        <v>88</v>
      </c>
      <c r="K543" s="284" t="s">
        <v>87</v>
      </c>
      <c r="L543" s="284" t="s">
        <v>86</v>
      </c>
      <c r="M543" s="284" t="s">
        <v>85</v>
      </c>
      <c r="N543" s="283" t="s">
        <v>84</v>
      </c>
    </row>
    <row r="544" spans="1:14" ht="20.100000000000001" customHeight="1">
      <c r="A544" s="395">
        <v>1971</v>
      </c>
      <c r="B544" s="395"/>
      <c r="C544" s="155">
        <v>91.225806451612897</v>
      </c>
      <c r="D544" s="155">
        <v>88.25</v>
      </c>
      <c r="E544" s="155">
        <v>89.161290322580641</v>
      </c>
      <c r="F544" s="155">
        <v>87.6</v>
      </c>
      <c r="G544" s="155">
        <v>91.354838709677423</v>
      </c>
      <c r="H544" s="155">
        <v>84.933333333333337</v>
      </c>
      <c r="I544" s="155">
        <v>87.806451612903231</v>
      </c>
      <c r="J544" s="155">
        <v>90.064516129032256</v>
      </c>
      <c r="K544" s="155">
        <v>85.63333333333334</v>
      </c>
      <c r="L544" s="155">
        <v>87.451612903225808</v>
      </c>
      <c r="M544" s="155">
        <v>86.333333333333329</v>
      </c>
      <c r="N544" s="155">
        <v>85.451612903225808</v>
      </c>
    </row>
    <row r="545" spans="1:14" ht="20.100000000000001" customHeight="1">
      <c r="A545" s="395">
        <v>1972</v>
      </c>
      <c r="B545" s="395"/>
      <c r="C545" s="155">
        <v>87.58064516129032</v>
      </c>
      <c r="D545" s="155">
        <v>80.758620689655174</v>
      </c>
      <c r="E545" s="155">
        <v>86.258064516129039</v>
      </c>
      <c r="F545" s="155">
        <v>84.166666666666671</v>
      </c>
      <c r="G545" s="155">
        <v>80</v>
      </c>
      <c r="H545" s="155">
        <v>87.1</v>
      </c>
      <c r="I545" s="155">
        <v>85.838709677419359</v>
      </c>
      <c r="J545" s="155">
        <v>84.903225806451616</v>
      </c>
      <c r="K545" s="155">
        <v>87.233333333333334</v>
      </c>
      <c r="L545" s="155">
        <v>89.41935483870968</v>
      </c>
      <c r="M545" s="155">
        <v>86.666666666666671</v>
      </c>
      <c r="N545" s="155">
        <v>86.935483870967744</v>
      </c>
    </row>
    <row r="546" spans="1:14" ht="20.100000000000001" customHeight="1">
      <c r="A546" s="395">
        <v>1973</v>
      </c>
      <c r="B546" s="395"/>
      <c r="C546" s="155">
        <v>85.935483870967744</v>
      </c>
      <c r="D546" s="155">
        <v>89.035714285714292</v>
      </c>
      <c r="E546" s="155">
        <v>80.935483870967744</v>
      </c>
      <c r="F546" s="155">
        <v>76</v>
      </c>
      <c r="G546" s="155">
        <v>79.58064516129032</v>
      </c>
      <c r="H546" s="155">
        <v>78.900000000000006</v>
      </c>
      <c r="I546" s="155">
        <v>82.096774193548384</v>
      </c>
      <c r="J546" s="155">
        <v>84.322580645161295</v>
      </c>
      <c r="K546" s="155">
        <v>90.4</v>
      </c>
      <c r="L546" s="155">
        <v>90.258064516129039</v>
      </c>
      <c r="M546" s="155">
        <v>86.566666666666663</v>
      </c>
      <c r="N546" s="155">
        <v>88.387096774193552</v>
      </c>
    </row>
    <row r="547" spans="1:14" ht="20.100000000000001" customHeight="1">
      <c r="A547" s="395">
        <v>1974</v>
      </c>
      <c r="B547" s="395"/>
      <c r="C547" s="155">
        <v>89.58064516129032</v>
      </c>
      <c r="D547" s="155">
        <v>86.285714285714292</v>
      </c>
      <c r="E547" s="155">
        <v>83.935483870967744</v>
      </c>
      <c r="F547" s="155">
        <v>83.533333333333331</v>
      </c>
      <c r="G547" s="155">
        <v>78.193548387096769</v>
      </c>
      <c r="H547" s="155">
        <v>85.1</v>
      </c>
      <c r="I547" s="155">
        <v>80.451612903225808</v>
      </c>
      <c r="J547" s="155">
        <v>82.322580645161295</v>
      </c>
      <c r="K547" s="155">
        <v>86.4</v>
      </c>
      <c r="L547" s="155">
        <v>84.032258064516128</v>
      </c>
      <c r="M547" s="155">
        <v>85.966666666666669</v>
      </c>
      <c r="N547" s="155">
        <v>81.322580645161295</v>
      </c>
    </row>
    <row r="548" spans="1:14" ht="20.100000000000001" customHeight="1">
      <c r="A548" s="395">
        <v>1975</v>
      </c>
      <c r="B548" s="395"/>
      <c r="C548" s="155">
        <v>86.064516129032256</v>
      </c>
      <c r="D548" s="155">
        <v>86.035714285714292</v>
      </c>
      <c r="E548" s="155">
        <v>77.58064516129032</v>
      </c>
      <c r="F548" s="155">
        <v>79.5</v>
      </c>
      <c r="G548" s="155">
        <v>80.032258064516128</v>
      </c>
      <c r="H548" s="155">
        <v>84.266666666666666</v>
      </c>
      <c r="I548" s="155">
        <v>83.483870967741936</v>
      </c>
      <c r="J548" s="155">
        <v>84.41935483870968</v>
      </c>
      <c r="K548" s="155">
        <v>90.166666666666671</v>
      </c>
      <c r="L548" s="155">
        <v>81.935483870967744</v>
      </c>
      <c r="M548" s="155">
        <v>85.7</v>
      </c>
      <c r="N548" s="155">
        <v>84.806451612903231</v>
      </c>
    </row>
    <row r="549" spans="1:14" ht="20.100000000000001" customHeight="1">
      <c r="A549" s="395">
        <v>1976</v>
      </c>
      <c r="B549" s="395"/>
      <c r="C549" s="155">
        <v>83.322580645161295</v>
      </c>
      <c r="D549" s="155">
        <v>87.34482758620689</v>
      </c>
      <c r="E549" s="155">
        <v>87.129032258064512</v>
      </c>
      <c r="F549" s="155">
        <v>83.4</v>
      </c>
      <c r="G549" s="155">
        <v>77.129032258064512</v>
      </c>
      <c r="H549" s="155">
        <v>83.8</v>
      </c>
      <c r="I549" s="155">
        <v>82.290322580645167</v>
      </c>
      <c r="J549" s="155">
        <v>79.967741935483872</v>
      </c>
      <c r="K549" s="155">
        <v>84.63333333333334</v>
      </c>
      <c r="L549" s="155">
        <v>82.58064516129032</v>
      </c>
      <c r="M549" s="155">
        <v>77.900000000000006</v>
      </c>
      <c r="N549" s="155">
        <v>85.806451612903231</v>
      </c>
    </row>
    <row r="550" spans="1:14" ht="20.100000000000001" customHeight="1">
      <c r="A550" s="395">
        <v>1977</v>
      </c>
      <c r="B550" s="395"/>
      <c r="C550" s="155">
        <v>78.741935483870961</v>
      </c>
      <c r="D550" s="155">
        <v>89.571428571428569</v>
      </c>
      <c r="E550" s="155">
        <v>84.129032258064512</v>
      </c>
      <c r="F550" s="155">
        <v>81.333333333333329</v>
      </c>
      <c r="G550" s="155">
        <v>79.290322580645167</v>
      </c>
      <c r="H550" s="155">
        <v>82.166666666666671</v>
      </c>
      <c r="I550" s="155">
        <v>81.354838709677423</v>
      </c>
      <c r="J550" s="155">
        <v>81.741935483870961</v>
      </c>
      <c r="K550" s="155">
        <v>86.233333333333334</v>
      </c>
      <c r="L550" s="155">
        <v>86.161290322580641</v>
      </c>
      <c r="M550" s="155">
        <v>82.6</v>
      </c>
      <c r="N550" s="155">
        <v>83.322580645161295</v>
      </c>
    </row>
    <row r="551" spans="1:14" ht="20.100000000000001" customHeight="1">
      <c r="A551" s="395">
        <v>1978</v>
      </c>
      <c r="B551" s="395"/>
      <c r="C551" s="155">
        <v>83.838709677419359</v>
      </c>
      <c r="D551" s="155">
        <v>87.607142857142861</v>
      </c>
      <c r="E551" s="155">
        <v>81.645161290322577</v>
      </c>
      <c r="F551" s="155">
        <v>71.433333333333337</v>
      </c>
      <c r="G551" s="155">
        <v>78.516129032258064</v>
      </c>
      <c r="H551" s="155">
        <v>79.666666666666671</v>
      </c>
      <c r="I551" s="155">
        <v>78.709677419354833</v>
      </c>
      <c r="J551" s="155">
        <v>84.451612903225808</v>
      </c>
      <c r="K551" s="155">
        <v>84.933333333333337</v>
      </c>
      <c r="L551" s="155">
        <v>85.709677419354833</v>
      </c>
      <c r="M551" s="155">
        <v>77.7</v>
      </c>
      <c r="N551" s="155">
        <v>85.129032258064512</v>
      </c>
    </row>
    <row r="552" spans="1:14" ht="20.100000000000001" customHeight="1">
      <c r="A552" s="395">
        <v>1979</v>
      </c>
      <c r="B552" s="395"/>
      <c r="C552" s="155">
        <v>81.58064516129032</v>
      </c>
      <c r="D552" s="155">
        <v>82.357142857142861</v>
      </c>
      <c r="E552" s="155">
        <v>76.838709677419359</v>
      </c>
      <c r="F552" s="155">
        <v>76.233333333333334</v>
      </c>
      <c r="G552" s="155">
        <v>77.741935483870961</v>
      </c>
      <c r="H552" s="155">
        <v>81.933333333333337</v>
      </c>
      <c r="I552" s="155">
        <v>81.451612903225808</v>
      </c>
      <c r="J552" s="155">
        <v>82.935483870967744</v>
      </c>
      <c r="K552" s="155">
        <v>86.833333333333329</v>
      </c>
      <c r="L552" s="155">
        <v>86.032258064516128</v>
      </c>
      <c r="M552" s="155">
        <v>77.466666666666669</v>
      </c>
      <c r="N552" s="155">
        <v>80.064516129032256</v>
      </c>
    </row>
    <row r="553" spans="1:14" ht="20.100000000000001" customHeight="1">
      <c r="A553" s="395">
        <v>1980</v>
      </c>
      <c r="B553" s="395"/>
      <c r="C553" s="155">
        <v>80</v>
      </c>
      <c r="D553" s="155">
        <v>88.482758620689651</v>
      </c>
      <c r="E553" s="155">
        <v>84.41935483870968</v>
      </c>
      <c r="F553" s="155">
        <v>77.36666666666666</v>
      </c>
      <c r="G553" s="155">
        <v>77.193548387096769</v>
      </c>
      <c r="H553" s="155">
        <v>82.4</v>
      </c>
      <c r="I553" s="155">
        <v>84.967741935483872</v>
      </c>
      <c r="J553" s="155">
        <v>82.387096774193552</v>
      </c>
      <c r="K553" s="155">
        <v>84.966666666666669</v>
      </c>
      <c r="L553" s="155">
        <v>85.225806451612897</v>
      </c>
      <c r="M553" s="155">
        <v>86.066666666666663</v>
      </c>
      <c r="N553" s="155">
        <v>86.677419354838705</v>
      </c>
    </row>
    <row r="554" spans="1:14" ht="20.100000000000001" customHeight="1">
      <c r="A554" s="395">
        <v>1981</v>
      </c>
      <c r="B554" s="395"/>
      <c r="C554" s="155">
        <v>87.258064516129039</v>
      </c>
      <c r="D554" s="155">
        <v>87.464285714285708</v>
      </c>
      <c r="E554" s="155">
        <v>83.258064516129039</v>
      </c>
      <c r="F554" s="155">
        <v>79.266666666666666</v>
      </c>
      <c r="G554" s="155">
        <v>84.290322580645167</v>
      </c>
      <c r="H554" s="155">
        <v>78.166666666666671</v>
      </c>
      <c r="I554" s="155">
        <v>85.322580645161295</v>
      </c>
      <c r="J554" s="155">
        <v>85.677419354838705</v>
      </c>
      <c r="K554" s="155">
        <v>89.033333333333331</v>
      </c>
      <c r="L554" s="155">
        <v>84.548387096774192</v>
      </c>
      <c r="M554" s="155">
        <v>85.266666666666666</v>
      </c>
      <c r="N554" s="155">
        <v>89</v>
      </c>
    </row>
    <row r="555" spans="1:14">
      <c r="A555" s="281" t="s">
        <v>81</v>
      </c>
      <c r="B555" s="157"/>
      <c r="C555" s="157"/>
      <c r="D555" s="157"/>
      <c r="E555" s="157"/>
      <c r="F555" s="157"/>
      <c r="G555" s="157"/>
      <c r="H555" s="157"/>
      <c r="I555" s="157"/>
      <c r="J555" s="157"/>
      <c r="K555" s="157"/>
      <c r="L555" s="157"/>
      <c r="M555" s="157"/>
    </row>
    <row r="556" spans="1:14" ht="6.75" customHeight="1">
      <c r="A556" s="120"/>
      <c r="B556" s="386"/>
      <c r="C556" s="386"/>
      <c r="D556" s="386"/>
      <c r="E556" s="386"/>
      <c r="F556" s="132"/>
      <c r="G556" s="132"/>
      <c r="H556" s="132"/>
      <c r="I556" s="132"/>
      <c r="J556" s="120"/>
      <c r="K556" s="120"/>
    </row>
    <row r="557" spans="1:14" ht="15.75">
      <c r="A557" s="120"/>
      <c r="B557" s="271"/>
      <c r="C557" s="271"/>
      <c r="D557" s="271"/>
      <c r="E557" s="271"/>
      <c r="F557" s="132"/>
      <c r="G557" s="132"/>
      <c r="H557" s="132"/>
      <c r="I557" s="132"/>
      <c r="K557" s="125"/>
      <c r="L557" s="286" t="s">
        <v>103</v>
      </c>
      <c r="M557" s="125"/>
      <c r="N557" s="286" t="s">
        <v>102</v>
      </c>
    </row>
    <row r="558" spans="1:14" ht="18.75">
      <c r="A558" s="287" t="s">
        <v>79</v>
      </c>
      <c r="B558" s="150"/>
      <c r="C558" s="150"/>
      <c r="D558" s="150"/>
      <c r="E558" s="150"/>
      <c r="F558" s="150"/>
      <c r="G558" s="150"/>
      <c r="H558" s="150"/>
      <c r="I558" s="150"/>
      <c r="K558" s="125"/>
      <c r="L558" s="286" t="s">
        <v>101</v>
      </c>
      <c r="M558" s="125"/>
      <c r="N558" s="286" t="s">
        <v>100</v>
      </c>
    </row>
    <row r="559" spans="1:14" ht="14.25" customHeight="1">
      <c r="A559" s="31"/>
      <c r="B559" s="124"/>
      <c r="C559" s="124"/>
      <c r="D559" s="124"/>
      <c r="E559" s="124"/>
      <c r="F559" s="124"/>
      <c r="G559" s="124"/>
      <c r="H559" s="124"/>
      <c r="I559" s="124"/>
      <c r="J559" s="124"/>
      <c r="K559" s="125"/>
      <c r="L559" s="286" t="s">
        <v>99</v>
      </c>
      <c r="M559" s="125"/>
      <c r="N559" s="286" t="s">
        <v>98</v>
      </c>
    </row>
    <row r="560" spans="1:14" ht="16.5" thickBot="1">
      <c r="A560" s="390" t="s">
        <v>111</v>
      </c>
      <c r="B560" s="390"/>
      <c r="C560" s="390"/>
      <c r="D560" s="390"/>
      <c r="E560" s="390"/>
      <c r="F560" s="390"/>
      <c r="G560" s="390"/>
      <c r="H560" s="390"/>
      <c r="I560" s="390"/>
      <c r="J560" s="390"/>
      <c r="K560" s="390"/>
      <c r="L560" s="390"/>
      <c r="M560" s="390"/>
      <c r="N560" s="390"/>
    </row>
    <row r="561" spans="1:14" ht="15.75" thickTop="1">
      <c r="A561" s="394" t="s">
        <v>69</v>
      </c>
      <c r="B561" s="395"/>
      <c r="C561" s="284" t="s">
        <v>95</v>
      </c>
      <c r="D561" s="284" t="s">
        <v>94</v>
      </c>
      <c r="E561" s="284" t="s">
        <v>93</v>
      </c>
      <c r="F561" s="284" t="s">
        <v>92</v>
      </c>
      <c r="G561" s="284" t="s">
        <v>91</v>
      </c>
      <c r="H561" s="284" t="s">
        <v>90</v>
      </c>
      <c r="I561" s="284" t="s">
        <v>89</v>
      </c>
      <c r="J561" s="285" t="s">
        <v>88</v>
      </c>
      <c r="K561" s="284" t="s">
        <v>87</v>
      </c>
      <c r="L561" s="284" t="s">
        <v>86</v>
      </c>
      <c r="M561" s="284" t="s">
        <v>85</v>
      </c>
      <c r="N561" s="283" t="s">
        <v>84</v>
      </c>
    </row>
    <row r="562" spans="1:14" ht="20.100000000000001" customHeight="1">
      <c r="A562" s="395">
        <v>1982</v>
      </c>
      <c r="B562" s="395"/>
      <c r="C562" s="155">
        <v>88.258064516129039</v>
      </c>
      <c r="D562" s="155">
        <v>89.964285714285708</v>
      </c>
      <c r="E562" s="155">
        <v>90.322580645161295</v>
      </c>
      <c r="F562" s="155">
        <v>89.333333333333329</v>
      </c>
      <c r="G562" s="155">
        <v>87.516129032258064</v>
      </c>
      <c r="H562" s="155">
        <v>85.033333333333331</v>
      </c>
      <c r="I562" s="155">
        <v>87.967741935483872</v>
      </c>
      <c r="J562" s="155">
        <v>87.129032258064512</v>
      </c>
      <c r="K562" s="155">
        <v>91.066666666666663</v>
      </c>
      <c r="L562" s="155">
        <v>90.290322580645167</v>
      </c>
      <c r="M562" s="155">
        <v>90.833333333333329</v>
      </c>
      <c r="N562" s="155">
        <v>93.258064516129039</v>
      </c>
    </row>
    <row r="563" spans="1:14" ht="20.100000000000001" customHeight="1">
      <c r="A563" s="395">
        <v>1983</v>
      </c>
      <c r="B563" s="395"/>
      <c r="C563" s="155">
        <v>92.451612903225808</v>
      </c>
      <c r="D563" s="155">
        <v>94.25</v>
      </c>
      <c r="E563" s="155">
        <v>90.354838709677423</v>
      </c>
      <c r="F563" s="155">
        <v>88.5</v>
      </c>
      <c r="G563" s="155">
        <v>75.225806451612897</v>
      </c>
      <c r="H563" s="155">
        <v>88.266666666666666</v>
      </c>
      <c r="I563" s="155">
        <v>90.161290322580641</v>
      </c>
      <c r="J563" s="155">
        <v>76.483870967741936</v>
      </c>
      <c r="K563" s="155">
        <v>90.5</v>
      </c>
      <c r="L563" s="155">
        <v>84.354838709677423</v>
      </c>
      <c r="M563" s="155">
        <v>91.3</v>
      </c>
      <c r="N563" s="155">
        <v>85.161290322580641</v>
      </c>
    </row>
    <row r="564" spans="1:14" ht="20.100000000000001" customHeight="1">
      <c r="A564" s="395">
        <v>1984</v>
      </c>
      <c r="B564" s="395"/>
      <c r="C564" s="155">
        <v>89.612903225806448</v>
      </c>
      <c r="D564" s="155">
        <v>88.620689655172413</v>
      </c>
      <c r="E564" s="155">
        <v>90.41935483870968</v>
      </c>
      <c r="F564" s="155">
        <v>75.833333333333329</v>
      </c>
      <c r="G564" s="155">
        <v>76.967741935483872</v>
      </c>
      <c r="H564" s="155">
        <v>84.666666666666671</v>
      </c>
      <c r="I564" s="155">
        <v>79.741935483870961</v>
      </c>
      <c r="J564" s="155">
        <v>84.516129032258064</v>
      </c>
      <c r="K564" s="155">
        <v>86.733333333333334</v>
      </c>
      <c r="L564" s="155">
        <v>86.838709677419359</v>
      </c>
      <c r="M564" s="155">
        <v>86.333333333333329</v>
      </c>
      <c r="N564" s="155">
        <v>90.58064516129032</v>
      </c>
    </row>
    <row r="565" spans="1:14" ht="20.100000000000001" customHeight="1">
      <c r="A565" s="395">
        <v>1985</v>
      </c>
      <c r="B565" s="395"/>
      <c r="C565" s="155">
        <v>93.58064516129032</v>
      </c>
      <c r="D565" s="155">
        <v>88.392857142857139</v>
      </c>
      <c r="E565" s="155">
        <v>83</v>
      </c>
      <c r="F565" s="155">
        <v>84.1</v>
      </c>
      <c r="G565" s="155">
        <v>84.41935483870968</v>
      </c>
      <c r="H565" s="155">
        <v>84.266666666666666</v>
      </c>
      <c r="I565" s="155">
        <v>81.903225806451616</v>
      </c>
      <c r="J565" s="155">
        <v>82.064516129032256</v>
      </c>
      <c r="K565" s="155">
        <v>92.7</v>
      </c>
      <c r="L565" s="155">
        <v>88.967741935483872</v>
      </c>
      <c r="M565" s="155">
        <v>90.666666666666671</v>
      </c>
      <c r="N565" s="155">
        <v>85.483870967741936</v>
      </c>
    </row>
    <row r="566" spans="1:14" ht="20.100000000000001" customHeight="1">
      <c r="A566" s="395">
        <v>1986</v>
      </c>
      <c r="B566" s="395"/>
      <c r="C566" s="155">
        <v>90.870967741935488</v>
      </c>
      <c r="D566" s="155">
        <v>89.107142857142861</v>
      </c>
      <c r="E566" s="155">
        <v>83.41935483870968</v>
      </c>
      <c r="F566" s="155">
        <v>78.166666666666671</v>
      </c>
      <c r="G566" s="155">
        <v>71.096774193548384</v>
      </c>
      <c r="H566" s="155">
        <v>80.233333333333334</v>
      </c>
      <c r="I566" s="155">
        <v>77.322580645161295</v>
      </c>
      <c r="J566" s="155">
        <v>74.032258064516128</v>
      </c>
      <c r="K566" s="155">
        <v>84.86666666666666</v>
      </c>
      <c r="L566" s="155">
        <v>90.290322580645167</v>
      </c>
      <c r="M566" s="155">
        <v>83.36666666666666</v>
      </c>
      <c r="N566" s="155">
        <v>87.483870967741936</v>
      </c>
    </row>
    <row r="567" spans="1:14" ht="20.100000000000001" customHeight="1">
      <c r="A567" s="395">
        <v>1987</v>
      </c>
      <c r="B567" s="395"/>
      <c r="C567" s="155">
        <v>90.741935483870961</v>
      </c>
      <c r="D567" s="155">
        <v>89.464285714285708</v>
      </c>
      <c r="E567" s="155">
        <v>84.806451612903231</v>
      </c>
      <c r="F567" s="155">
        <v>79.933333333333337</v>
      </c>
      <c r="G567" s="155">
        <v>76.774193548387103</v>
      </c>
      <c r="H567" s="155">
        <v>85.166666666666671</v>
      </c>
      <c r="I567" s="155">
        <v>81.161290322580641</v>
      </c>
      <c r="J567" s="155">
        <v>72.193548387096769</v>
      </c>
      <c r="K567" s="155">
        <v>88.9</v>
      </c>
      <c r="L567" s="155">
        <v>84.096774193548384</v>
      </c>
      <c r="M567" s="155">
        <v>90.13333333333334</v>
      </c>
      <c r="N567" s="155">
        <v>88.387096774193552</v>
      </c>
    </row>
    <row r="568" spans="1:14" ht="20.100000000000001" customHeight="1">
      <c r="A568" s="395">
        <v>1988</v>
      </c>
      <c r="B568" s="395"/>
      <c r="C568" s="155">
        <v>86.967741935483872</v>
      </c>
      <c r="D568" s="155">
        <v>88.58620689655173</v>
      </c>
      <c r="E568" s="155">
        <v>83.258064516129039</v>
      </c>
      <c r="F568" s="155">
        <v>82.13333333333334</v>
      </c>
      <c r="G568" s="155">
        <v>84.193548387096769</v>
      </c>
      <c r="H568" s="155">
        <v>80.900000000000006</v>
      </c>
      <c r="I568" s="155">
        <v>80.387096774193552</v>
      </c>
      <c r="J568" s="155">
        <v>87</v>
      </c>
      <c r="K568" s="155">
        <v>88.233333333333334</v>
      </c>
      <c r="L568" s="155">
        <v>86.032258064516128</v>
      </c>
      <c r="M568" s="155">
        <v>83.6</v>
      </c>
      <c r="N568" s="155">
        <v>85.41935483870968</v>
      </c>
    </row>
    <row r="569" spans="1:14" ht="20.100000000000001" customHeight="1">
      <c r="A569" s="395">
        <v>1989</v>
      </c>
      <c r="B569" s="395"/>
      <c r="C569" s="155">
        <v>84.870967741935488</v>
      </c>
      <c r="D569" s="155">
        <v>84.607142857142861</v>
      </c>
      <c r="E569" s="155">
        <v>86.096774193548384</v>
      </c>
      <c r="F569" s="155">
        <v>83.7</v>
      </c>
      <c r="G569" s="155">
        <v>79.967741935483872</v>
      </c>
      <c r="H569" s="155">
        <v>84.7</v>
      </c>
      <c r="I569" s="155">
        <v>77.645161290322577</v>
      </c>
      <c r="J569" s="155">
        <v>83.741935483870961</v>
      </c>
      <c r="K569" s="155">
        <v>80.599999999999994</v>
      </c>
      <c r="L569" s="155">
        <v>86.903225806451616</v>
      </c>
      <c r="M569" s="155">
        <v>86.433333333333337</v>
      </c>
      <c r="N569" s="155">
        <v>88.096774193548384</v>
      </c>
    </row>
    <row r="570" spans="1:14" ht="20.100000000000001" customHeight="1">
      <c r="A570" s="395">
        <v>1990</v>
      </c>
      <c r="B570" s="395"/>
      <c r="C570" s="155">
        <v>88.548387096774192</v>
      </c>
      <c r="D570" s="155">
        <v>87.214285714285708</v>
      </c>
      <c r="E570" s="155">
        <v>84.806451612903231</v>
      </c>
      <c r="F570" s="155">
        <v>82.466666666666669</v>
      </c>
      <c r="G570" s="155">
        <v>81.322580645161295</v>
      </c>
      <c r="H570" s="155">
        <v>79.166666666666671</v>
      </c>
      <c r="I570" s="155">
        <v>74.548387096774192</v>
      </c>
      <c r="J570" s="155">
        <v>88.032258064516128</v>
      </c>
      <c r="K570" s="155">
        <v>89.266666666666666</v>
      </c>
      <c r="L570" s="155">
        <v>88.903225806451616</v>
      </c>
      <c r="M570" s="155">
        <v>87.033333333333331</v>
      </c>
      <c r="N570" s="155">
        <v>89.225806451612897</v>
      </c>
    </row>
    <row r="571" spans="1:14" ht="20.100000000000001" customHeight="1">
      <c r="A571" s="395">
        <v>1991</v>
      </c>
      <c r="B571" s="395"/>
      <c r="C571" s="155">
        <v>87.806451612903231</v>
      </c>
      <c r="D571" s="155">
        <v>87.357142857142861</v>
      </c>
      <c r="E571" s="155">
        <v>91.064516129032256</v>
      </c>
      <c r="F571" s="155">
        <v>81.466666666666669</v>
      </c>
      <c r="G571" s="155">
        <v>77.903225806451616</v>
      </c>
      <c r="H571" s="155">
        <v>79.86666666666666</v>
      </c>
      <c r="I571" s="155">
        <v>88.032258064516128</v>
      </c>
      <c r="J571" s="155">
        <v>85.838709677419359</v>
      </c>
      <c r="K571" s="155">
        <v>83</v>
      </c>
      <c r="L571" s="155">
        <v>91.258064516129039</v>
      </c>
      <c r="M571" s="155">
        <v>85.666666666666671</v>
      </c>
      <c r="N571" s="155">
        <v>83.645161290322577</v>
      </c>
    </row>
    <row r="572" spans="1:14" ht="20.100000000000001" customHeight="1">
      <c r="A572" s="395">
        <v>1992</v>
      </c>
      <c r="B572" s="395"/>
      <c r="C572" s="155">
        <v>82</v>
      </c>
      <c r="D572" s="155">
        <v>84.724137931034477</v>
      </c>
      <c r="E572" s="155">
        <v>81.645161290322577</v>
      </c>
      <c r="F572" s="155">
        <v>80.8</v>
      </c>
      <c r="G572" s="155">
        <v>67.612903225806448</v>
      </c>
      <c r="H572" s="155">
        <v>74.3</v>
      </c>
      <c r="I572" s="155">
        <v>81.548387096774192</v>
      </c>
      <c r="J572" s="155">
        <v>85.064516129032256</v>
      </c>
      <c r="K572" s="155">
        <v>83.833333333333329</v>
      </c>
      <c r="L572" s="155">
        <v>84.612903225806448</v>
      </c>
      <c r="M572" s="155">
        <v>86.36666666666666</v>
      </c>
      <c r="N572" s="155">
        <v>85.516129032258064</v>
      </c>
    </row>
    <row r="573" spans="1:14" ht="20.100000000000001" customHeight="1">
      <c r="A573" s="395">
        <v>1993</v>
      </c>
      <c r="B573" s="395"/>
      <c r="C573" s="155">
        <v>87.225806451612897</v>
      </c>
      <c r="D573" s="155">
        <v>89.392857142857139</v>
      </c>
      <c r="E573" s="155">
        <v>78.483870967741936</v>
      </c>
      <c r="F573" s="155">
        <v>79.966666666666669</v>
      </c>
      <c r="G573" s="155">
        <v>78.774193548387103</v>
      </c>
      <c r="H573" s="155">
        <v>80.766666666666666</v>
      </c>
      <c r="I573" s="155">
        <v>82.677419354838705</v>
      </c>
      <c r="J573" s="155">
        <v>81.096774193548384</v>
      </c>
      <c r="K573" s="155">
        <v>89.63333333333334</v>
      </c>
      <c r="L573" s="155">
        <v>85.903225806451616</v>
      </c>
      <c r="M573" s="155">
        <v>87.36666666666666</v>
      </c>
      <c r="N573" s="155">
        <v>93.096774193548384</v>
      </c>
    </row>
    <row r="574" spans="1:14" ht="20.100000000000001" customHeight="1">
      <c r="A574" s="395">
        <v>1994</v>
      </c>
      <c r="B574" s="395"/>
      <c r="C574" s="155">
        <v>87.548387096774192</v>
      </c>
      <c r="D574" s="155">
        <v>85.285714285714292</v>
      </c>
      <c r="E574" s="155">
        <v>83.967741935483872</v>
      </c>
      <c r="F574" s="155">
        <v>77.266666666666666</v>
      </c>
      <c r="G574" s="155">
        <v>78.064516129032256</v>
      </c>
      <c r="H574" s="155">
        <v>79.266666666666666</v>
      </c>
      <c r="I574" s="155">
        <v>82.548387096774192</v>
      </c>
      <c r="J574" s="155">
        <v>81</v>
      </c>
      <c r="K574" s="155">
        <v>81.833333333333329</v>
      </c>
      <c r="L574" s="155">
        <v>83.806451612903231</v>
      </c>
      <c r="M574" s="155">
        <v>84</v>
      </c>
      <c r="N574" s="155">
        <v>84.387096774193552</v>
      </c>
    </row>
    <row r="575" spans="1:14" ht="20.100000000000001" customHeight="1">
      <c r="A575" s="395">
        <v>1995</v>
      </c>
      <c r="B575" s="395"/>
      <c r="C575" s="155">
        <v>90.354838709677423</v>
      </c>
      <c r="D575" s="155">
        <v>84.821428571428569</v>
      </c>
      <c r="E575" s="155">
        <v>88.612903225806448</v>
      </c>
      <c r="F575" s="155">
        <v>77.900000000000006</v>
      </c>
      <c r="G575" s="155">
        <v>77.870967741935488</v>
      </c>
      <c r="H575" s="155">
        <v>84.166666666666671</v>
      </c>
      <c r="I575" s="155">
        <v>82.612903225806448</v>
      </c>
      <c r="J575" s="155">
        <v>77.903225806451616</v>
      </c>
      <c r="K575" s="155">
        <v>81.333333333333329</v>
      </c>
      <c r="L575" s="155">
        <v>86.354838709677423</v>
      </c>
      <c r="M575" s="155">
        <v>85.13333333333334</v>
      </c>
      <c r="N575" s="155">
        <v>88.193548387096769</v>
      </c>
    </row>
    <row r="576" spans="1:14" ht="20.100000000000001" customHeight="1">
      <c r="A576" s="395">
        <v>1996</v>
      </c>
      <c r="B576" s="395"/>
      <c r="C576" s="155">
        <v>89.935483870967744</v>
      </c>
      <c r="D576" s="155">
        <v>88.34482758620689</v>
      </c>
      <c r="E576" s="155">
        <v>87.709677419354833</v>
      </c>
      <c r="F576" s="155">
        <v>83.63333333333334</v>
      </c>
      <c r="G576" s="155">
        <v>76.258064516129039</v>
      </c>
      <c r="H576" s="155">
        <v>77.900000000000006</v>
      </c>
      <c r="I576" s="155">
        <v>70.483870967741936</v>
      </c>
      <c r="J576" s="155">
        <v>74.774193548387103</v>
      </c>
      <c r="K576" s="155">
        <v>86.233333333333334</v>
      </c>
      <c r="L576" s="155">
        <v>83.387096774193552</v>
      </c>
      <c r="M576" s="155">
        <v>84.733333333333334</v>
      </c>
      <c r="N576" s="155">
        <v>89.870967741935488</v>
      </c>
    </row>
    <row r="577" spans="1:14" ht="20.100000000000001" customHeight="1">
      <c r="A577" s="395">
        <v>1997</v>
      </c>
      <c r="B577" s="395"/>
      <c r="C577" s="155">
        <v>90.064516129032256</v>
      </c>
      <c r="D577" s="155">
        <v>84.714285714285708</v>
      </c>
      <c r="E577" s="155">
        <v>86.451612903225808</v>
      </c>
      <c r="F577" s="155">
        <v>83.666666666666671</v>
      </c>
      <c r="G577" s="155">
        <v>80.903225806451616</v>
      </c>
      <c r="H577" s="155">
        <v>80.3</v>
      </c>
      <c r="I577" s="155">
        <v>81.387096774193552</v>
      </c>
      <c r="J577" s="155">
        <v>85.774193548387103</v>
      </c>
      <c r="K577" s="155">
        <v>89.13333333333334</v>
      </c>
      <c r="L577" s="155">
        <v>84.129032258064512</v>
      </c>
      <c r="M577" s="155">
        <v>85.8</v>
      </c>
      <c r="N577" s="155">
        <v>87.032258064516128</v>
      </c>
    </row>
    <row r="578" spans="1:14" ht="20.100000000000001" customHeight="1">
      <c r="A578" s="395">
        <v>1998</v>
      </c>
      <c r="B578" s="395"/>
      <c r="C578" s="155">
        <v>89.354838709677423</v>
      </c>
      <c r="D578" s="155">
        <v>86.75</v>
      </c>
      <c r="E578" s="155">
        <v>82.838709677419359</v>
      </c>
      <c r="F578" s="155">
        <v>76.733333333333334</v>
      </c>
      <c r="G578" s="155">
        <v>78.258064516129039</v>
      </c>
      <c r="H578" s="155">
        <v>82.8</v>
      </c>
      <c r="I578" s="155">
        <v>71.387096774193552</v>
      </c>
      <c r="J578" s="155">
        <v>70.870967741935488</v>
      </c>
      <c r="K578" s="155">
        <v>86.433333333333337</v>
      </c>
      <c r="L578" s="155">
        <v>82.354838709677423</v>
      </c>
      <c r="M578" s="155">
        <v>89.433333333333337</v>
      </c>
      <c r="N578" s="155">
        <v>95.645161290322577</v>
      </c>
    </row>
    <row r="579" spans="1:14" ht="20.100000000000001" customHeight="1">
      <c r="A579" s="395">
        <v>1999</v>
      </c>
      <c r="B579" s="395"/>
      <c r="C579" s="155">
        <v>84.709677419354833</v>
      </c>
      <c r="D579" s="155">
        <v>86.178571428571431</v>
      </c>
      <c r="E579" s="155">
        <v>84.354838709677423</v>
      </c>
      <c r="F579" s="155">
        <v>75.966666666666669</v>
      </c>
      <c r="G579" s="155">
        <v>82.41935483870968</v>
      </c>
      <c r="H579" s="155">
        <v>79.666666666666671</v>
      </c>
      <c r="I579" s="155">
        <v>79.354838709677423</v>
      </c>
      <c r="J579" s="155">
        <v>65.258064516129039</v>
      </c>
      <c r="K579" s="155">
        <v>79.2</v>
      </c>
      <c r="L579" s="155">
        <v>88.709677419354833</v>
      </c>
      <c r="M579" s="155">
        <v>83.566666666666663</v>
      </c>
      <c r="N579" s="155">
        <v>84.774193548387103</v>
      </c>
    </row>
    <row r="580" spans="1:14" ht="20.100000000000001" customHeight="1">
      <c r="A580" s="395">
        <v>2000</v>
      </c>
      <c r="B580" s="395"/>
      <c r="C580" s="155">
        <v>87.322580645161295</v>
      </c>
      <c r="D580" s="155">
        <v>86.896551724137936</v>
      </c>
      <c r="E580" s="155">
        <v>82.967741935483872</v>
      </c>
      <c r="F580" s="155">
        <v>77.766666666666666</v>
      </c>
      <c r="G580" s="155">
        <v>76.032258064516128</v>
      </c>
      <c r="H580" s="155">
        <v>85.033333333333331</v>
      </c>
      <c r="I580" s="155">
        <v>73.483870967741936</v>
      </c>
      <c r="J580" s="155">
        <v>67.677419354838705</v>
      </c>
      <c r="K580" s="155">
        <v>79.166666666666671</v>
      </c>
      <c r="L580" s="155">
        <v>83.967741935483872</v>
      </c>
      <c r="M580" s="155">
        <v>78.533333333333331</v>
      </c>
      <c r="N580" s="155">
        <v>87.548387096774192</v>
      </c>
    </row>
    <row r="581" spans="1:14" ht="20.100000000000001" customHeight="1">
      <c r="A581" s="395">
        <v>2001</v>
      </c>
      <c r="B581" s="395"/>
      <c r="C581" s="155">
        <v>84.387096774193552</v>
      </c>
      <c r="D581" s="155">
        <v>86.75</v>
      </c>
      <c r="E581" s="155">
        <v>86.032258064516128</v>
      </c>
      <c r="F581" s="155">
        <v>82.533333333333331</v>
      </c>
      <c r="G581" s="155">
        <v>68</v>
      </c>
      <c r="H581" s="155">
        <v>78.900000000000006</v>
      </c>
      <c r="I581" s="155">
        <v>71.741935483870961</v>
      </c>
      <c r="J581" s="155">
        <v>75.806451612903231</v>
      </c>
      <c r="K581" s="155">
        <v>86.833333333333329</v>
      </c>
      <c r="L581" s="155">
        <v>84.096774193548384</v>
      </c>
      <c r="M581" s="155">
        <v>84.13333333333334</v>
      </c>
      <c r="N581" s="155">
        <v>89.774193548387103</v>
      </c>
    </row>
    <row r="582" spans="1:14" ht="20.100000000000001" customHeight="1">
      <c r="A582" s="395">
        <v>2002</v>
      </c>
      <c r="B582" s="395"/>
      <c r="C582" s="155">
        <v>79.806451612903231</v>
      </c>
      <c r="D582" s="155">
        <v>82.214285714285708</v>
      </c>
      <c r="E582" s="155">
        <v>84.354838709677423</v>
      </c>
      <c r="F582" s="155">
        <v>80.599999999999994</v>
      </c>
      <c r="G582" s="155">
        <v>76.903225806451616</v>
      </c>
      <c r="H582" s="155">
        <v>81.3</v>
      </c>
      <c r="I582" s="155">
        <v>83.41935483870968</v>
      </c>
      <c r="J582" s="155">
        <v>83.870967741935488</v>
      </c>
      <c r="K582" s="155">
        <v>87.266666666666666</v>
      </c>
      <c r="L582" s="155">
        <v>88.838709677419359</v>
      </c>
      <c r="M582" s="155">
        <v>84.36666666666666</v>
      </c>
      <c r="N582" s="155">
        <v>81.516129032258064</v>
      </c>
    </row>
    <row r="583" spans="1:14" ht="20.100000000000001" customHeight="1">
      <c r="A583" s="395">
        <v>2003</v>
      </c>
      <c r="B583" s="395"/>
      <c r="C583" s="155">
        <v>86.645161290322577</v>
      </c>
      <c r="D583" s="155">
        <v>80.607142857142861</v>
      </c>
      <c r="E583" s="155">
        <v>77.096774193548384</v>
      </c>
      <c r="F583" s="155">
        <v>75.8</v>
      </c>
      <c r="G583" s="155">
        <v>75.258064516129039</v>
      </c>
      <c r="H583" s="155">
        <v>86.733333333333334</v>
      </c>
      <c r="I583" s="155">
        <v>81.741935483870961</v>
      </c>
      <c r="J583" s="155">
        <v>79.451612903225808</v>
      </c>
      <c r="K583" s="155">
        <v>88.2</v>
      </c>
      <c r="L583" s="155">
        <v>85.935483870967744</v>
      </c>
      <c r="M583" s="155">
        <v>82.4</v>
      </c>
      <c r="N583" s="155">
        <v>87</v>
      </c>
    </row>
    <row r="584" spans="1:14" ht="20.100000000000001" customHeight="1">
      <c r="A584" s="395">
        <v>2004</v>
      </c>
      <c r="B584" s="395"/>
      <c r="C584" s="155">
        <v>80.516129032258064</v>
      </c>
      <c r="D584" s="155">
        <v>89.724137931034477</v>
      </c>
      <c r="E584" s="155">
        <v>88.258064516129039</v>
      </c>
      <c r="F584" s="155">
        <v>77.733333333333334</v>
      </c>
      <c r="G584" s="155">
        <v>76.709677419354833</v>
      </c>
      <c r="H584" s="155">
        <v>76.266666666666666</v>
      </c>
      <c r="I584" s="155">
        <v>80.645161290322577</v>
      </c>
      <c r="J584" s="155">
        <v>78.838709677419359</v>
      </c>
      <c r="K584" s="155">
        <v>79.599999999999994</v>
      </c>
      <c r="L584" s="155">
        <v>90.225806451612897</v>
      </c>
      <c r="M584" s="155">
        <v>84.833333333333329</v>
      </c>
      <c r="N584" s="155">
        <v>85.032258064516128</v>
      </c>
    </row>
    <row r="585" spans="1:14" ht="20.100000000000001" customHeight="1">
      <c r="A585" s="395">
        <v>2005</v>
      </c>
      <c r="B585" s="395"/>
      <c r="C585" s="155">
        <v>89.903225806451616</v>
      </c>
      <c r="D585" s="155">
        <v>85.178571428571431</v>
      </c>
      <c r="E585" s="155">
        <v>79.41935483870968</v>
      </c>
      <c r="F585" s="155">
        <v>74.333333333333329</v>
      </c>
      <c r="G585" s="155">
        <v>69.967741935483872</v>
      </c>
      <c r="H585" s="155">
        <v>85.2</v>
      </c>
      <c r="I585" s="155">
        <v>74.645161290322577</v>
      </c>
      <c r="J585" s="155">
        <v>74.193548387096769</v>
      </c>
      <c r="K585" s="155">
        <v>83.9</v>
      </c>
      <c r="L585" s="155">
        <v>82.548387096774192</v>
      </c>
      <c r="M585" s="155">
        <v>81.63333333333334</v>
      </c>
      <c r="N585" s="155">
        <v>88.064516129032256</v>
      </c>
    </row>
    <row r="586" spans="1:14" ht="20.100000000000001" customHeight="1">
      <c r="A586" s="395">
        <v>2006</v>
      </c>
      <c r="B586" s="395"/>
      <c r="C586" s="155">
        <v>74.290322580645167</v>
      </c>
      <c r="D586" s="155">
        <v>79.392857142857139</v>
      </c>
      <c r="E586" s="155">
        <v>83.161290322580641</v>
      </c>
      <c r="F586" s="155">
        <v>72.63333333333334</v>
      </c>
      <c r="G586" s="155">
        <v>77.193548387096769</v>
      </c>
      <c r="H586" s="155">
        <v>73.933333333333337</v>
      </c>
      <c r="I586" s="155">
        <v>76.387096774193552</v>
      </c>
      <c r="J586" s="155">
        <v>65.612903225806448</v>
      </c>
      <c r="K586" s="155">
        <v>78.8</v>
      </c>
      <c r="L586" s="155">
        <v>82.838709677419359</v>
      </c>
      <c r="M586" s="155">
        <v>84.3</v>
      </c>
      <c r="N586" s="155">
        <v>88.387096774193552</v>
      </c>
    </row>
    <row r="587" spans="1:14" ht="20.100000000000001" customHeight="1">
      <c r="A587" s="395">
        <v>2007</v>
      </c>
      <c r="B587" s="395"/>
      <c r="C587" s="155">
        <v>88.870967741935488</v>
      </c>
      <c r="D587" s="155">
        <v>90.107142857142861</v>
      </c>
      <c r="E587" s="155">
        <v>75.451612903225808</v>
      </c>
      <c r="F587" s="155">
        <v>71.166666666666671</v>
      </c>
      <c r="G587" s="155">
        <v>76.677419354838705</v>
      </c>
      <c r="H587" s="155">
        <v>77.099999999999994</v>
      </c>
      <c r="I587" s="155">
        <v>72.935483870967744</v>
      </c>
      <c r="J587" s="155">
        <v>78.838709677419359</v>
      </c>
      <c r="K587" s="155">
        <v>85.333333333333329</v>
      </c>
      <c r="L587" s="155">
        <v>81.612903225806448</v>
      </c>
      <c r="M587" s="155">
        <v>87.466666666666669</v>
      </c>
      <c r="N587" s="155">
        <v>83.548387096774192</v>
      </c>
    </row>
    <row r="588" spans="1:14" ht="20.100000000000001" customHeight="1">
      <c r="A588" s="395">
        <v>2008</v>
      </c>
      <c r="B588" s="395"/>
      <c r="C588" s="155">
        <v>83.41935483870968</v>
      </c>
      <c r="D588" s="155">
        <v>81.206896551724142</v>
      </c>
      <c r="E588" s="155">
        <v>80.709677419354833</v>
      </c>
      <c r="F588" s="155">
        <v>74.86666666666666</v>
      </c>
      <c r="G588" s="155">
        <v>64.870967741935488</v>
      </c>
      <c r="H588" s="155">
        <v>74.2</v>
      </c>
      <c r="I588" s="155">
        <v>76.032258064516128</v>
      </c>
      <c r="J588" s="155">
        <v>69.225806451612897</v>
      </c>
      <c r="K588" s="155">
        <v>75.599999999999994</v>
      </c>
      <c r="L588" s="155">
        <v>81.741935483870961</v>
      </c>
      <c r="M588" s="155">
        <v>79.433333333333337</v>
      </c>
      <c r="N588" s="155">
        <v>85.870967741935488</v>
      </c>
    </row>
    <row r="589" spans="1:14" ht="20.100000000000001" customHeight="1">
      <c r="A589" s="395">
        <v>2009</v>
      </c>
      <c r="B589" s="395"/>
      <c r="C589" s="155">
        <v>88.838709677419359</v>
      </c>
      <c r="D589" s="155">
        <v>79.535714285714292</v>
      </c>
      <c r="E589" s="155">
        <v>75.225806451612897</v>
      </c>
      <c r="F589" s="155">
        <v>70</v>
      </c>
      <c r="G589" s="155">
        <v>68.225806451612897</v>
      </c>
      <c r="H589" s="155">
        <v>72.733333333333334</v>
      </c>
      <c r="I589" s="155">
        <v>78.290322580645167</v>
      </c>
      <c r="J589" s="155">
        <v>69.41935483870968</v>
      </c>
      <c r="K589" s="155">
        <v>78.36666666666666</v>
      </c>
      <c r="L589" s="155">
        <v>77.129032258064512</v>
      </c>
      <c r="M589" s="155">
        <v>79.599999999999994</v>
      </c>
      <c r="N589" s="155">
        <v>83.645161290322577</v>
      </c>
    </row>
    <row r="590" spans="1:14" ht="20.100000000000001" customHeight="1">
      <c r="A590" s="395">
        <v>2010</v>
      </c>
      <c r="B590" s="395"/>
      <c r="C590" s="155">
        <v>87.129032258064512</v>
      </c>
      <c r="D590" s="155">
        <v>77.928571428571431</v>
      </c>
      <c r="E590" s="155">
        <v>81.677419354838705</v>
      </c>
      <c r="F590" s="155">
        <v>69.666666666666671</v>
      </c>
      <c r="G590" s="155">
        <v>62.516129032258064</v>
      </c>
      <c r="H590" s="155">
        <v>63.6</v>
      </c>
      <c r="I590" s="155">
        <v>67.838709677419359</v>
      </c>
      <c r="J590" s="155">
        <v>59.87096774193548</v>
      </c>
      <c r="K590" s="155">
        <v>79.466666666666669</v>
      </c>
      <c r="L590" s="155">
        <v>79</v>
      </c>
      <c r="M590" s="155">
        <v>69.400000000000006</v>
      </c>
      <c r="N590" s="155">
        <v>77.58064516129032</v>
      </c>
    </row>
    <row r="591" spans="1:14">
      <c r="A591" s="281" t="s">
        <v>81</v>
      </c>
      <c r="B591" s="31"/>
      <c r="C591" s="31"/>
      <c r="D591" s="31"/>
      <c r="E591" s="31"/>
      <c r="F591" s="31"/>
      <c r="G591" s="31"/>
      <c r="H591" s="31"/>
      <c r="I591" s="31"/>
      <c r="J591" s="31"/>
      <c r="K591" s="31"/>
      <c r="L591" s="31"/>
      <c r="M591" s="31"/>
    </row>
    <row r="592" spans="1:14" ht="6.75" customHeight="1"/>
    <row r="593" spans="1:14" ht="15.75">
      <c r="A593" s="120"/>
      <c r="B593" s="271"/>
      <c r="C593" s="271"/>
      <c r="D593" s="271"/>
      <c r="E593" s="271"/>
      <c r="F593" s="132"/>
      <c r="G593" s="132"/>
      <c r="H593" s="132"/>
      <c r="I593" s="132"/>
      <c r="J593" s="120"/>
      <c r="K593" s="122"/>
      <c r="L593" s="286" t="s">
        <v>108</v>
      </c>
      <c r="M593" s="286"/>
      <c r="N593" s="286" t="s">
        <v>102</v>
      </c>
    </row>
    <row r="594" spans="1:14" ht="18.75">
      <c r="A594" s="287" t="s">
        <v>107</v>
      </c>
      <c r="B594" s="150"/>
      <c r="C594" s="150"/>
      <c r="D594" s="150"/>
      <c r="E594" s="150"/>
      <c r="F594" s="150"/>
      <c r="G594" s="150"/>
      <c r="H594" s="150"/>
      <c r="I594" s="150"/>
      <c r="J594" s="150"/>
      <c r="K594" s="122"/>
      <c r="L594" s="286" t="s">
        <v>106</v>
      </c>
      <c r="M594" s="286"/>
      <c r="N594" s="286" t="s">
        <v>100</v>
      </c>
    </row>
    <row r="595" spans="1:14" ht="13.5" customHeight="1">
      <c r="A595" s="31"/>
      <c r="B595" s="124"/>
      <c r="C595" s="124"/>
      <c r="D595" s="124"/>
      <c r="E595" s="124"/>
      <c r="F595" s="124"/>
      <c r="G595" s="124"/>
      <c r="H595" s="124"/>
      <c r="I595" s="124"/>
      <c r="J595" s="124"/>
      <c r="K595" s="125"/>
      <c r="L595" s="286" t="s">
        <v>105</v>
      </c>
      <c r="M595" s="286"/>
      <c r="N595" s="286" t="s">
        <v>98</v>
      </c>
    </row>
    <row r="596" spans="1:14" ht="16.5" thickBot="1">
      <c r="A596" s="390" t="s">
        <v>110</v>
      </c>
      <c r="B596" s="390"/>
      <c r="C596" s="390"/>
      <c r="D596" s="390"/>
      <c r="E596" s="390"/>
      <c r="F596" s="390"/>
      <c r="G596" s="390"/>
      <c r="H596" s="390"/>
      <c r="I596" s="390"/>
      <c r="J596" s="390"/>
      <c r="K596" s="390"/>
      <c r="L596" s="390"/>
      <c r="M596" s="390"/>
      <c r="N596" s="390"/>
    </row>
    <row r="597" spans="1:14" ht="15.75" thickTop="1">
      <c r="A597" s="394" t="s">
        <v>69</v>
      </c>
      <c r="B597" s="395"/>
      <c r="C597" s="284" t="s">
        <v>95</v>
      </c>
      <c r="D597" s="284" t="s">
        <v>94</v>
      </c>
      <c r="E597" s="284" t="s">
        <v>93</v>
      </c>
      <c r="F597" s="284" t="s">
        <v>92</v>
      </c>
      <c r="G597" s="284" t="s">
        <v>91</v>
      </c>
      <c r="H597" s="284" t="s">
        <v>90</v>
      </c>
      <c r="I597" s="284" t="s">
        <v>89</v>
      </c>
      <c r="J597" s="285" t="s">
        <v>88</v>
      </c>
      <c r="K597" s="284" t="s">
        <v>87</v>
      </c>
      <c r="L597" s="284" t="s">
        <v>86</v>
      </c>
      <c r="M597" s="284" t="s">
        <v>85</v>
      </c>
      <c r="N597" s="283" t="s">
        <v>84</v>
      </c>
    </row>
    <row r="598" spans="1:14" ht="20.100000000000001" customHeight="1">
      <c r="A598" s="395">
        <v>1971</v>
      </c>
      <c r="B598" s="395"/>
      <c r="C598" s="155">
        <v>53.354838709677416</v>
      </c>
      <c r="D598" s="155">
        <v>49.035714285714285</v>
      </c>
      <c r="E598" s="155">
        <v>42.774193548387096</v>
      </c>
      <c r="F598" s="155">
        <v>45.1</v>
      </c>
      <c r="G598" s="155">
        <v>32.387096774193552</v>
      </c>
      <c r="H598" s="155">
        <v>35.966666666666669</v>
      </c>
      <c r="I598" s="155">
        <v>35.967741935483872</v>
      </c>
      <c r="J598" s="155">
        <v>49.645161290322584</v>
      </c>
      <c r="K598" s="155">
        <v>35.633333333333333</v>
      </c>
      <c r="L598" s="155">
        <v>40.354838709677416</v>
      </c>
      <c r="M598" s="155">
        <v>41.966666666666669</v>
      </c>
      <c r="N598" s="155">
        <v>46.354838709677416</v>
      </c>
    </row>
    <row r="599" spans="1:14" ht="20.100000000000001" customHeight="1">
      <c r="A599" s="395">
        <v>1972</v>
      </c>
      <c r="B599" s="395"/>
      <c r="C599" s="155">
        <v>53.612903225806448</v>
      </c>
      <c r="D599" s="155">
        <v>43.482758620689658</v>
      </c>
      <c r="E599" s="155">
        <v>44.548387096774192</v>
      </c>
      <c r="F599" s="155">
        <v>40.56666666666667</v>
      </c>
      <c r="G599" s="155">
        <v>28.612903225806452</v>
      </c>
      <c r="H599" s="155">
        <v>38.799999999999997</v>
      </c>
      <c r="I599" s="155">
        <v>44.451612903225808</v>
      </c>
      <c r="J599" s="155">
        <v>29.322580645161292</v>
      </c>
      <c r="K599" s="155">
        <v>35.4</v>
      </c>
      <c r="L599" s="155">
        <v>42.806451612903224</v>
      </c>
      <c r="M599" s="155">
        <v>47.8</v>
      </c>
      <c r="N599" s="155">
        <v>53.322580645161288</v>
      </c>
    </row>
    <row r="600" spans="1:14" ht="20.100000000000001" customHeight="1">
      <c r="A600" s="395">
        <v>1973</v>
      </c>
      <c r="B600" s="395"/>
      <c r="C600" s="155">
        <v>50.838709677419352</v>
      </c>
      <c r="D600" s="155">
        <v>45.357142857142854</v>
      </c>
      <c r="E600" s="155">
        <v>35.225806451612904</v>
      </c>
      <c r="F600" s="155">
        <v>26.766666666666666</v>
      </c>
      <c r="G600" s="155">
        <v>27.516129032258064</v>
      </c>
      <c r="H600" s="155">
        <v>37.43333333333333</v>
      </c>
      <c r="I600" s="155">
        <v>43.258064516129032</v>
      </c>
      <c r="J600" s="155">
        <v>34.838709677419352</v>
      </c>
      <c r="K600" s="155">
        <v>42.733333333333334</v>
      </c>
      <c r="L600" s="155">
        <v>38.548387096774192</v>
      </c>
      <c r="M600" s="155">
        <v>46.06666666666667</v>
      </c>
      <c r="N600" s="155">
        <v>49.516129032258064</v>
      </c>
    </row>
    <row r="601" spans="1:14" ht="20.100000000000001" customHeight="1">
      <c r="A601" s="395">
        <v>1974</v>
      </c>
      <c r="B601" s="395"/>
      <c r="C601" s="155">
        <v>49.677419354838712</v>
      </c>
      <c r="D601" s="155">
        <v>42.892857142857146</v>
      </c>
      <c r="E601" s="155">
        <v>45.935483870967744</v>
      </c>
      <c r="F601" s="155">
        <v>32.233333333333334</v>
      </c>
      <c r="G601" s="155">
        <v>31.483870967741936</v>
      </c>
      <c r="H601" s="155">
        <v>28</v>
      </c>
      <c r="I601" s="155">
        <v>28.774193548387096</v>
      </c>
      <c r="J601" s="155">
        <v>37.483870967741936</v>
      </c>
      <c r="K601" s="155">
        <v>34.799999999999997</v>
      </c>
      <c r="L601" s="155">
        <v>35.741935483870968</v>
      </c>
      <c r="M601" s="155">
        <v>47.333333333333336</v>
      </c>
      <c r="N601" s="155">
        <v>47.70967741935484</v>
      </c>
    </row>
    <row r="602" spans="1:14" ht="20.100000000000001" customHeight="1">
      <c r="A602" s="395">
        <v>1975</v>
      </c>
      <c r="B602" s="395"/>
      <c r="C602" s="155">
        <v>49.612903225806448</v>
      </c>
      <c r="D602" s="155">
        <v>44.035714285714285</v>
      </c>
      <c r="E602" s="155">
        <v>33.096774193548384</v>
      </c>
      <c r="F602" s="155">
        <v>30.566666666666666</v>
      </c>
      <c r="G602" s="155">
        <v>25.580645161290324</v>
      </c>
      <c r="H602" s="155">
        <v>36.133333333333333</v>
      </c>
      <c r="I602" s="155">
        <v>42.903225806451616</v>
      </c>
      <c r="J602" s="155">
        <v>40.548387096774192</v>
      </c>
      <c r="K602" s="155">
        <v>29.733333333333334</v>
      </c>
      <c r="L602" s="155">
        <v>37.87096774193548</v>
      </c>
      <c r="M602" s="155">
        <v>47.633333333333333</v>
      </c>
      <c r="N602" s="155">
        <v>49.322580645161288</v>
      </c>
    </row>
    <row r="603" spans="1:14" ht="20.100000000000001" customHeight="1">
      <c r="A603" s="395">
        <v>1976</v>
      </c>
      <c r="B603" s="395"/>
      <c r="C603" s="155">
        <v>47</v>
      </c>
      <c r="D603" s="155">
        <v>53.137931034482762</v>
      </c>
      <c r="E603" s="155">
        <v>49.87096774193548</v>
      </c>
      <c r="F603" s="155">
        <v>39.166666666666664</v>
      </c>
      <c r="G603" s="155">
        <v>25.580645161290324</v>
      </c>
      <c r="H603" s="155">
        <v>29.8</v>
      </c>
      <c r="I603" s="155">
        <v>42.903225806451616</v>
      </c>
      <c r="J603" s="155">
        <v>33.322580645161288</v>
      </c>
      <c r="K603" s="155">
        <v>38.5</v>
      </c>
      <c r="L603" s="155">
        <v>35.354838709677416</v>
      </c>
      <c r="M603" s="155">
        <v>39.766666666666666</v>
      </c>
      <c r="N603" s="155">
        <v>48.70967741935484</v>
      </c>
    </row>
    <row r="604" spans="1:14" ht="20.100000000000001" customHeight="1">
      <c r="A604" s="395">
        <v>1977</v>
      </c>
      <c r="B604" s="395"/>
      <c r="C604" s="155">
        <v>48.612903225806448</v>
      </c>
      <c r="D604" s="155">
        <v>50.535714285714285</v>
      </c>
      <c r="E604" s="155">
        <v>35.935483870967744</v>
      </c>
      <c r="F604" s="155">
        <v>34.866666666666667</v>
      </c>
      <c r="G604" s="155">
        <v>26.612903225806452</v>
      </c>
      <c r="H604" s="155">
        <v>35</v>
      </c>
      <c r="I604" s="155">
        <v>36.58064516129032</v>
      </c>
      <c r="J604" s="155">
        <v>30.35483870967742</v>
      </c>
      <c r="K604" s="155">
        <v>30.166666666666668</v>
      </c>
      <c r="L604" s="155">
        <v>33.87096774193548</v>
      </c>
      <c r="M604" s="155">
        <v>42.2</v>
      </c>
      <c r="N604" s="155">
        <v>43.935483870967744</v>
      </c>
    </row>
    <row r="605" spans="1:14" ht="20.100000000000001" customHeight="1">
      <c r="A605" s="395">
        <v>1978</v>
      </c>
      <c r="B605" s="395"/>
      <c r="C605" s="155">
        <v>51</v>
      </c>
      <c r="D605" s="155">
        <v>43.178571428571431</v>
      </c>
      <c r="E605" s="155">
        <v>35.096774193548384</v>
      </c>
      <c r="F605" s="155">
        <v>27.866666666666667</v>
      </c>
      <c r="G605" s="155">
        <v>27.93548387096774</v>
      </c>
      <c r="H605" s="155">
        <v>32.833333333333336</v>
      </c>
      <c r="I605" s="155">
        <v>32.29032258064516</v>
      </c>
      <c r="J605" s="155">
        <v>41.612903225806448</v>
      </c>
      <c r="K605" s="155">
        <v>40.366666666666667</v>
      </c>
      <c r="L605" s="155">
        <v>28.870967741935484</v>
      </c>
      <c r="M605" s="155">
        <v>45.333333333333336</v>
      </c>
      <c r="N605" s="155">
        <v>49.29032258064516</v>
      </c>
    </row>
    <row r="606" spans="1:14" ht="20.100000000000001" customHeight="1">
      <c r="A606" s="395">
        <v>1979</v>
      </c>
      <c r="B606" s="395"/>
      <c r="C606" s="155">
        <v>48.29032258064516</v>
      </c>
      <c r="D606" s="155">
        <v>34.535714285714285</v>
      </c>
      <c r="E606" s="155">
        <v>40.161290322580648</v>
      </c>
      <c r="F606" s="155">
        <v>25.966666666666665</v>
      </c>
      <c r="G606" s="155">
        <v>24.161290322580644</v>
      </c>
      <c r="H606" s="155">
        <v>35.233333333333334</v>
      </c>
      <c r="I606" s="155">
        <v>31.193548387096776</v>
      </c>
      <c r="J606" s="155">
        <v>35.354838709677416</v>
      </c>
      <c r="K606" s="155">
        <v>27.4</v>
      </c>
      <c r="L606" s="155">
        <v>38.516129032258064</v>
      </c>
      <c r="M606" s="155">
        <v>37.1</v>
      </c>
      <c r="N606" s="155">
        <v>47.806451612903224</v>
      </c>
    </row>
    <row r="607" spans="1:14" ht="20.100000000000001" customHeight="1">
      <c r="A607" s="395">
        <v>1980</v>
      </c>
      <c r="B607" s="395"/>
      <c r="C607" s="155">
        <v>46.193548387096776</v>
      </c>
      <c r="D607" s="155">
        <v>47.482758620689658</v>
      </c>
      <c r="E607" s="155">
        <v>33.096774193548384</v>
      </c>
      <c r="F607" s="155">
        <v>23.933333333333334</v>
      </c>
      <c r="G607" s="155">
        <v>24.903225806451612</v>
      </c>
      <c r="H607" s="155">
        <v>33.5</v>
      </c>
      <c r="I607" s="155">
        <v>29.387096774193548</v>
      </c>
      <c r="J607" s="155">
        <v>38.612903225806448</v>
      </c>
      <c r="K607" s="155">
        <v>30.1</v>
      </c>
      <c r="L607" s="155">
        <v>40.032258064516128</v>
      </c>
      <c r="M607" s="155">
        <v>41.56666666666667</v>
      </c>
      <c r="N607" s="155">
        <v>52.12903225806452</v>
      </c>
    </row>
    <row r="608" spans="1:14" ht="20.100000000000001" customHeight="1">
      <c r="A608" s="395">
        <v>1981</v>
      </c>
      <c r="B608" s="395"/>
      <c r="C608" s="155">
        <v>48.677419354838712</v>
      </c>
      <c r="D608" s="155">
        <v>42.5</v>
      </c>
      <c r="E608" s="155">
        <v>37.483870967741936</v>
      </c>
      <c r="F608" s="155">
        <v>27.533333333333335</v>
      </c>
      <c r="G608" s="155">
        <v>34.87096774193548</v>
      </c>
      <c r="H608" s="155">
        <v>30.566666666666666</v>
      </c>
      <c r="I608" s="155">
        <v>36.903225806451616</v>
      </c>
      <c r="J608" s="155">
        <v>29.838709677419356</v>
      </c>
      <c r="K608" s="155">
        <v>29.733333333333334</v>
      </c>
      <c r="L608" s="155">
        <v>35.064516129032256</v>
      </c>
      <c r="M608" s="155">
        <v>44.633333333333333</v>
      </c>
      <c r="N608" s="155">
        <v>51</v>
      </c>
    </row>
    <row r="609" spans="1:14">
      <c r="A609" s="281" t="s">
        <v>81</v>
      </c>
      <c r="B609" s="157"/>
      <c r="C609" s="157"/>
      <c r="D609" s="157"/>
      <c r="E609" s="157"/>
      <c r="F609" s="157"/>
      <c r="G609" s="157"/>
      <c r="H609" s="157"/>
      <c r="I609" s="157"/>
      <c r="J609" s="157"/>
      <c r="K609" s="157"/>
      <c r="L609" s="157"/>
      <c r="M609" s="157"/>
    </row>
    <row r="610" spans="1:14" ht="4.5" customHeight="1">
      <c r="A610" s="135"/>
      <c r="B610" s="157"/>
      <c r="C610" s="157"/>
      <c r="D610" s="157"/>
      <c r="E610" s="157"/>
      <c r="F610" s="157"/>
      <c r="G610" s="157"/>
      <c r="H610" s="157"/>
      <c r="I610" s="157"/>
    </row>
    <row r="611" spans="1:14" ht="15.75">
      <c r="A611" s="120"/>
      <c r="B611" s="271"/>
      <c r="C611" s="271"/>
      <c r="D611" s="271"/>
      <c r="E611" s="271"/>
      <c r="F611" s="132"/>
      <c r="G611" s="132"/>
      <c r="H611" s="132"/>
      <c r="I611" s="132"/>
      <c r="K611" s="125"/>
      <c r="L611" s="286" t="s">
        <v>103</v>
      </c>
      <c r="M611" s="125"/>
      <c r="N611" s="286" t="s">
        <v>102</v>
      </c>
    </row>
    <row r="612" spans="1:14" ht="18.75">
      <c r="A612" s="287" t="s">
        <v>79</v>
      </c>
      <c r="B612" s="150"/>
      <c r="C612" s="150"/>
      <c r="D612" s="150"/>
      <c r="E612" s="150"/>
      <c r="F612" s="150"/>
      <c r="G612" s="150"/>
      <c r="H612" s="150"/>
      <c r="I612" s="150"/>
      <c r="J612" s="150"/>
      <c r="K612" s="125"/>
      <c r="L612" s="286" t="s">
        <v>101</v>
      </c>
      <c r="M612" s="125"/>
      <c r="N612" s="286" t="s">
        <v>100</v>
      </c>
    </row>
    <row r="613" spans="1:14" ht="14.25" customHeight="1">
      <c r="A613" s="31"/>
      <c r="B613" s="124"/>
      <c r="C613" s="124"/>
      <c r="D613" s="124"/>
      <c r="E613" s="124"/>
      <c r="F613" s="124"/>
      <c r="G613" s="124"/>
      <c r="H613" s="124"/>
      <c r="I613" s="124"/>
      <c r="J613" s="124"/>
      <c r="K613" s="125"/>
      <c r="L613" s="286" t="s">
        <v>99</v>
      </c>
      <c r="M613" s="125"/>
      <c r="N613" s="286" t="s">
        <v>98</v>
      </c>
    </row>
    <row r="614" spans="1:14" ht="18.75" customHeight="1" thickBot="1">
      <c r="A614" s="390" t="s">
        <v>109</v>
      </c>
      <c r="B614" s="390"/>
      <c r="C614" s="390"/>
      <c r="D614" s="390"/>
      <c r="E614" s="390"/>
      <c r="F614" s="390"/>
      <c r="G614" s="390"/>
      <c r="H614" s="390"/>
      <c r="I614" s="390"/>
      <c r="J614" s="390"/>
      <c r="K614" s="390"/>
      <c r="L614" s="390"/>
      <c r="M614" s="390"/>
      <c r="N614" s="390"/>
    </row>
    <row r="615" spans="1:14" ht="15.75" thickTop="1">
      <c r="A615" s="394" t="s">
        <v>69</v>
      </c>
      <c r="B615" s="395"/>
      <c r="C615" s="284" t="s">
        <v>95</v>
      </c>
      <c r="D615" s="284" t="s">
        <v>94</v>
      </c>
      <c r="E615" s="284" t="s">
        <v>93</v>
      </c>
      <c r="F615" s="284" t="s">
        <v>92</v>
      </c>
      <c r="G615" s="284" t="s">
        <v>91</v>
      </c>
      <c r="H615" s="284" t="s">
        <v>90</v>
      </c>
      <c r="I615" s="284" t="s">
        <v>89</v>
      </c>
      <c r="J615" s="285" t="s">
        <v>88</v>
      </c>
      <c r="K615" s="284" t="s">
        <v>87</v>
      </c>
      <c r="L615" s="284" t="s">
        <v>86</v>
      </c>
      <c r="M615" s="284" t="s">
        <v>85</v>
      </c>
      <c r="N615" s="283" t="s">
        <v>84</v>
      </c>
    </row>
    <row r="616" spans="1:14" ht="20.100000000000001" customHeight="1">
      <c r="A616" s="395">
        <v>1982</v>
      </c>
      <c r="B616" s="395"/>
      <c r="C616" s="155">
        <v>46.838709677419352</v>
      </c>
      <c r="D616" s="155">
        <v>55.392857142857146</v>
      </c>
      <c r="E616" s="155">
        <v>47.161290322580648</v>
      </c>
      <c r="F616" s="155">
        <v>32.266666666666666</v>
      </c>
      <c r="G616" s="155">
        <v>27.451612903225808</v>
      </c>
      <c r="H616" s="155">
        <v>26.966666666666665</v>
      </c>
      <c r="I616" s="155">
        <v>28.483870967741936</v>
      </c>
      <c r="J616" s="155">
        <v>38.935483870967744</v>
      </c>
      <c r="K616" s="155">
        <v>28.966666666666665</v>
      </c>
      <c r="L616" s="155">
        <v>33.096774193548384</v>
      </c>
      <c r="M616" s="155">
        <v>44.033333333333331</v>
      </c>
      <c r="N616" s="155">
        <v>55.354838709677416</v>
      </c>
    </row>
    <row r="617" spans="1:14" ht="20.100000000000001" customHeight="1">
      <c r="A617" s="395">
        <v>1983</v>
      </c>
      <c r="B617" s="395"/>
      <c r="C617" s="155">
        <v>51.516129032258064</v>
      </c>
      <c r="D617" s="155">
        <v>51.75</v>
      </c>
      <c r="E617" s="155">
        <v>45.193548387096776</v>
      </c>
      <c r="F617" s="155">
        <v>35.633333333333333</v>
      </c>
      <c r="G617" s="155">
        <v>25.870967741935484</v>
      </c>
      <c r="H617" s="155">
        <v>33.4</v>
      </c>
      <c r="I617" s="155">
        <v>30.677419354838708</v>
      </c>
      <c r="J617" s="155">
        <v>35.258064516129032</v>
      </c>
      <c r="K617" s="155">
        <v>37.4</v>
      </c>
      <c r="L617" s="155">
        <v>35.87096774193548</v>
      </c>
      <c r="M617" s="155">
        <v>41.43333333333333</v>
      </c>
      <c r="N617" s="155">
        <v>44.451612903225808</v>
      </c>
    </row>
    <row r="618" spans="1:14" ht="20.100000000000001" customHeight="1">
      <c r="A618" s="395">
        <v>1984</v>
      </c>
      <c r="B618" s="395"/>
      <c r="C618" s="155">
        <v>44.967741935483872</v>
      </c>
      <c r="D618" s="155">
        <v>39.068965517241381</v>
      </c>
      <c r="E618" s="155">
        <v>34.193548387096776</v>
      </c>
      <c r="F618" s="155">
        <v>24.4</v>
      </c>
      <c r="G618" s="155">
        <v>23.548387096774192</v>
      </c>
      <c r="H618" s="155">
        <v>35.6</v>
      </c>
      <c r="I618" s="155">
        <v>24.322580645161292</v>
      </c>
      <c r="J618" s="155">
        <v>41.967741935483872</v>
      </c>
      <c r="K618" s="155">
        <v>28.666666666666668</v>
      </c>
      <c r="L618" s="155">
        <v>33.225806451612904</v>
      </c>
      <c r="M618" s="155">
        <v>37.166666666666664</v>
      </c>
      <c r="N618" s="155">
        <v>51.774193548387096</v>
      </c>
    </row>
    <row r="619" spans="1:14" ht="20.100000000000001" customHeight="1">
      <c r="A619" s="395">
        <v>1985</v>
      </c>
      <c r="B619" s="395"/>
      <c r="C619" s="155">
        <v>52.322580645161288</v>
      </c>
      <c r="D619" s="155">
        <v>44.071428571428569</v>
      </c>
      <c r="E619" s="155">
        <v>38.258064516129032</v>
      </c>
      <c r="F619" s="155">
        <v>33.966666666666669</v>
      </c>
      <c r="G619" s="155">
        <v>31</v>
      </c>
      <c r="H619" s="155">
        <v>30.3</v>
      </c>
      <c r="I619" s="155">
        <v>33</v>
      </c>
      <c r="J619" s="155">
        <v>25.258064516129032</v>
      </c>
      <c r="K619" s="155">
        <v>28.033333333333335</v>
      </c>
      <c r="L619" s="155">
        <v>39.645161290322584</v>
      </c>
      <c r="M619" s="155">
        <v>46.8</v>
      </c>
      <c r="N619" s="155">
        <v>44.838709677419352</v>
      </c>
    </row>
    <row r="620" spans="1:14" ht="20.100000000000001" customHeight="1">
      <c r="A620" s="395">
        <v>1986</v>
      </c>
      <c r="B620" s="395"/>
      <c r="C620" s="155">
        <v>47.612903225806448</v>
      </c>
      <c r="D620" s="155">
        <v>47.571428571428569</v>
      </c>
      <c r="E620" s="155">
        <v>36.838709677419352</v>
      </c>
      <c r="F620" s="155">
        <v>31.7</v>
      </c>
      <c r="G620" s="155">
        <v>22.032258064516128</v>
      </c>
      <c r="H620" s="155">
        <v>35.466666666666669</v>
      </c>
      <c r="I620" s="155">
        <v>23.677419354838708</v>
      </c>
      <c r="J620" s="155">
        <v>28.161290322580644</v>
      </c>
      <c r="K620" s="155">
        <v>21.6</v>
      </c>
      <c r="L620" s="155">
        <v>33.12903225806452</v>
      </c>
      <c r="M620" s="155">
        <v>39.43333333333333</v>
      </c>
      <c r="N620" s="155">
        <v>47.741935483870968</v>
      </c>
    </row>
    <row r="621" spans="1:14" ht="20.100000000000001" customHeight="1">
      <c r="A621" s="395">
        <v>1987</v>
      </c>
      <c r="B621" s="395"/>
      <c r="C621" s="155">
        <v>43.935483870967744</v>
      </c>
      <c r="D621" s="155">
        <v>38.357142857142854</v>
      </c>
      <c r="E621" s="155">
        <v>35.935483870967744</v>
      </c>
      <c r="F621" s="155">
        <v>27.733333333333334</v>
      </c>
      <c r="G621" s="155">
        <v>20</v>
      </c>
      <c r="H621" s="155">
        <v>26.633333333333333</v>
      </c>
      <c r="I621" s="155">
        <v>23.06451612903226</v>
      </c>
      <c r="J621" s="155">
        <v>31.967741935483872</v>
      </c>
      <c r="K621" s="155">
        <v>28.3</v>
      </c>
      <c r="L621" s="155">
        <v>29.387096774193548</v>
      </c>
      <c r="M621" s="155">
        <v>40.766666666666666</v>
      </c>
      <c r="N621" s="155">
        <v>43.483870967741936</v>
      </c>
    </row>
    <row r="622" spans="1:14" ht="20.100000000000001" customHeight="1">
      <c r="A622" s="395">
        <v>1988</v>
      </c>
      <c r="B622" s="395"/>
      <c r="C622" s="155">
        <v>42.161290322580648</v>
      </c>
      <c r="D622" s="155">
        <v>54.620689655172413</v>
      </c>
      <c r="E622" s="155">
        <v>34</v>
      </c>
      <c r="F622" s="155">
        <v>29.033333333333335</v>
      </c>
      <c r="G622" s="155">
        <v>27.35483870967742</v>
      </c>
      <c r="H622" s="155">
        <v>26.333333333333332</v>
      </c>
      <c r="I622" s="155">
        <v>31.06451612903226</v>
      </c>
      <c r="J622" s="155">
        <v>34.451612903225808</v>
      </c>
      <c r="K622" s="155">
        <v>30.8</v>
      </c>
      <c r="L622" s="155">
        <v>32.645161290322584</v>
      </c>
      <c r="M622" s="155">
        <v>39.6</v>
      </c>
      <c r="N622" s="155">
        <v>44.354838709677416</v>
      </c>
    </row>
    <row r="623" spans="1:14" ht="20.100000000000001" customHeight="1">
      <c r="A623" s="395">
        <v>1989</v>
      </c>
      <c r="B623" s="395"/>
      <c r="C623" s="155">
        <v>45.451612903225808</v>
      </c>
      <c r="D623" s="155">
        <v>41.678571428571431</v>
      </c>
      <c r="E623" s="155">
        <v>33.096774193548384</v>
      </c>
      <c r="F623" s="155">
        <v>34.766666666666666</v>
      </c>
      <c r="G623" s="155">
        <v>24.806451612903224</v>
      </c>
      <c r="H623" s="155">
        <v>30.7</v>
      </c>
      <c r="I623" s="155">
        <v>23.64516129032258</v>
      </c>
      <c r="J623" s="155">
        <v>25.903225806451612</v>
      </c>
      <c r="K623" s="155">
        <v>25.066666666666666</v>
      </c>
      <c r="L623" s="155">
        <v>29.93548387096774</v>
      </c>
      <c r="M623" s="155">
        <v>37.333333333333336</v>
      </c>
      <c r="N623" s="155">
        <v>45.193548387096776</v>
      </c>
    </row>
    <row r="624" spans="1:14" ht="20.100000000000001" customHeight="1">
      <c r="A624" s="395">
        <v>1990</v>
      </c>
      <c r="B624" s="395"/>
      <c r="C624" s="155">
        <v>46.483870967741936</v>
      </c>
      <c r="D624" s="155">
        <v>45.892857142857146</v>
      </c>
      <c r="E624" s="155">
        <v>31.322580645161292</v>
      </c>
      <c r="F624" s="155">
        <v>20.433333333333334</v>
      </c>
      <c r="G624" s="155">
        <v>23.741935483870968</v>
      </c>
      <c r="H624" s="155">
        <v>27</v>
      </c>
      <c r="I624" s="155">
        <v>24.548387096774192</v>
      </c>
      <c r="J624" s="155">
        <v>34.387096774193552</v>
      </c>
      <c r="K624" s="155">
        <v>37.1</v>
      </c>
      <c r="L624" s="155">
        <v>33.258064516129032</v>
      </c>
      <c r="M624" s="155">
        <v>42.9</v>
      </c>
      <c r="N624" s="155">
        <v>44.096774193548384</v>
      </c>
    </row>
    <row r="625" spans="1:14" ht="20.100000000000001" customHeight="1">
      <c r="A625" s="395">
        <v>1991</v>
      </c>
      <c r="B625" s="395"/>
      <c r="C625" s="155">
        <v>42.58064516129032</v>
      </c>
      <c r="D625" s="155">
        <v>41.821428571428569</v>
      </c>
      <c r="E625" s="155">
        <v>44.935483870967744</v>
      </c>
      <c r="F625" s="155">
        <v>30.766666666666666</v>
      </c>
      <c r="G625" s="155">
        <v>28.741935483870968</v>
      </c>
      <c r="H625" s="155">
        <v>27.4</v>
      </c>
      <c r="I625" s="155">
        <v>40.645161290322584</v>
      </c>
      <c r="J625" s="155">
        <v>34.483870967741936</v>
      </c>
      <c r="K625" s="155">
        <v>28.366666666666667</v>
      </c>
      <c r="L625" s="155">
        <v>39.548387096774192</v>
      </c>
      <c r="M625" s="155">
        <v>37.366666666666667</v>
      </c>
      <c r="N625" s="155">
        <v>43.58064516129032</v>
      </c>
    </row>
    <row r="626" spans="1:14" ht="20.100000000000001" customHeight="1">
      <c r="A626" s="395">
        <v>1992</v>
      </c>
      <c r="B626" s="395"/>
      <c r="C626" s="155">
        <v>47.161290322580648</v>
      </c>
      <c r="D626" s="155">
        <v>44.103448275862071</v>
      </c>
      <c r="E626" s="155">
        <v>35.354838709677416</v>
      </c>
      <c r="F626" s="155">
        <v>31.666666666666668</v>
      </c>
      <c r="G626" s="155">
        <v>20.93548387096774</v>
      </c>
      <c r="H626" s="155">
        <v>23.866666666666667</v>
      </c>
      <c r="I626" s="155">
        <v>31.548387096774192</v>
      </c>
      <c r="J626" s="155">
        <v>31.129032258064516</v>
      </c>
      <c r="K626" s="155">
        <v>21.133333333333333</v>
      </c>
      <c r="L626" s="155">
        <v>35.806451612903224</v>
      </c>
      <c r="M626" s="155">
        <v>37.833333333333336</v>
      </c>
      <c r="N626" s="155">
        <v>44.58064516129032</v>
      </c>
    </row>
    <row r="627" spans="1:14" ht="20.100000000000001" customHeight="1">
      <c r="A627" s="395">
        <v>1993</v>
      </c>
      <c r="B627" s="395"/>
      <c r="C627" s="155">
        <v>46.806451612903224</v>
      </c>
      <c r="D627" s="155">
        <v>46.642857142857146</v>
      </c>
      <c r="E627" s="155">
        <v>31.64516129032258</v>
      </c>
      <c r="F627" s="155">
        <v>27.533333333333335</v>
      </c>
      <c r="G627" s="155">
        <v>26.70967741935484</v>
      </c>
      <c r="H627" s="155">
        <v>24.7</v>
      </c>
      <c r="I627" s="155">
        <v>27.258064516129032</v>
      </c>
      <c r="J627" s="155">
        <v>26.161290322580644</v>
      </c>
      <c r="K627" s="155">
        <v>29.633333333333333</v>
      </c>
      <c r="L627" s="155">
        <v>27.903225806451612</v>
      </c>
      <c r="M627" s="155">
        <v>41.033333333333331</v>
      </c>
      <c r="N627" s="155">
        <v>50.612903225806448</v>
      </c>
    </row>
    <row r="628" spans="1:14" ht="20.100000000000001" customHeight="1">
      <c r="A628" s="395">
        <v>1994</v>
      </c>
      <c r="B628" s="395"/>
      <c r="C628" s="155">
        <v>39.935483870967744</v>
      </c>
      <c r="D628" s="155">
        <v>40.678571428571431</v>
      </c>
      <c r="E628" s="155">
        <v>32.741935483870968</v>
      </c>
      <c r="F628" s="155">
        <v>24.6</v>
      </c>
      <c r="G628" s="155">
        <v>24.516129032258064</v>
      </c>
      <c r="H628" s="155">
        <v>26.6</v>
      </c>
      <c r="I628" s="155">
        <v>38.935483870967744</v>
      </c>
      <c r="J628" s="155">
        <v>32.258064516129032</v>
      </c>
      <c r="K628" s="155">
        <v>27.533333333333335</v>
      </c>
      <c r="L628" s="155">
        <v>31.419354838709676</v>
      </c>
      <c r="M628" s="155">
        <v>36.4</v>
      </c>
      <c r="N628" s="155">
        <v>42.322580645161288</v>
      </c>
    </row>
    <row r="629" spans="1:14" ht="20.100000000000001" customHeight="1">
      <c r="A629" s="395">
        <v>1995</v>
      </c>
      <c r="B629" s="395"/>
      <c r="C629" s="155">
        <v>48.387096774193552</v>
      </c>
      <c r="D629" s="155">
        <v>40.071428571428569</v>
      </c>
      <c r="E629" s="155">
        <v>42.58064516129032</v>
      </c>
      <c r="F629" s="155">
        <v>26.8</v>
      </c>
      <c r="G629" s="155">
        <v>23.032258064516128</v>
      </c>
      <c r="H629" s="155">
        <v>27.133333333333333</v>
      </c>
      <c r="I629" s="155">
        <v>39.096774193548384</v>
      </c>
      <c r="J629" s="155">
        <v>26.64516129032258</v>
      </c>
      <c r="K629" s="155">
        <v>29.433333333333334</v>
      </c>
      <c r="L629" s="155">
        <v>32.193548387096776</v>
      </c>
      <c r="M629" s="155">
        <v>42.1</v>
      </c>
      <c r="N629" s="155">
        <v>55.612903225806448</v>
      </c>
    </row>
    <row r="630" spans="1:14" ht="20.100000000000001" customHeight="1">
      <c r="A630" s="395">
        <v>1996</v>
      </c>
      <c r="B630" s="395"/>
      <c r="C630" s="155">
        <v>50</v>
      </c>
      <c r="D630" s="155">
        <v>42.758620689655174</v>
      </c>
      <c r="E630" s="155">
        <v>43.935483870967744</v>
      </c>
      <c r="F630" s="155">
        <v>29.233333333333334</v>
      </c>
      <c r="G630" s="155">
        <v>19.096774193548388</v>
      </c>
      <c r="H630" s="155">
        <v>26</v>
      </c>
      <c r="I630" s="155">
        <v>19.838709677419356</v>
      </c>
      <c r="J630" s="155">
        <v>21.806451612903224</v>
      </c>
      <c r="K630" s="155">
        <v>34.733333333333334</v>
      </c>
      <c r="L630" s="155">
        <v>31.096774193548388</v>
      </c>
      <c r="M630" s="155">
        <v>41.8</v>
      </c>
      <c r="N630" s="155">
        <v>43.354838709677416</v>
      </c>
    </row>
    <row r="631" spans="1:14" ht="20.100000000000001" customHeight="1">
      <c r="A631" s="395">
        <v>1997</v>
      </c>
      <c r="B631" s="395"/>
      <c r="C631" s="155">
        <v>46.741935483870968</v>
      </c>
      <c r="D631" s="155">
        <v>45.678571428571431</v>
      </c>
      <c r="E631" s="155">
        <v>40.161290322580648</v>
      </c>
      <c r="F631" s="155">
        <v>33.233333333333334</v>
      </c>
      <c r="G631" s="155">
        <v>21.967741935483872</v>
      </c>
      <c r="H631" s="155">
        <v>26.8</v>
      </c>
      <c r="I631" s="155">
        <v>34.70967741935484</v>
      </c>
      <c r="J631" s="155">
        <v>38.58064516129032</v>
      </c>
      <c r="K631" s="155">
        <v>27.9</v>
      </c>
      <c r="L631" s="155">
        <v>30.032258064516128</v>
      </c>
      <c r="M631" s="155">
        <v>44.3</v>
      </c>
      <c r="N631" s="155">
        <v>47.612903225806448</v>
      </c>
    </row>
    <row r="632" spans="1:14" ht="20.100000000000001" customHeight="1">
      <c r="A632" s="395">
        <v>1998</v>
      </c>
      <c r="B632" s="395"/>
      <c r="C632" s="155">
        <v>53.806451612903224</v>
      </c>
      <c r="D632" s="155">
        <v>39.714285714285715</v>
      </c>
      <c r="E632" s="155">
        <v>34.354838709677416</v>
      </c>
      <c r="F632" s="155">
        <v>28.7</v>
      </c>
      <c r="G632" s="155">
        <v>20.161290322580644</v>
      </c>
      <c r="H632" s="155">
        <v>21.033333333333335</v>
      </c>
      <c r="I632" s="155">
        <v>26.225806451612904</v>
      </c>
      <c r="J632" s="155">
        <v>21.548387096774192</v>
      </c>
      <c r="K632" s="155">
        <v>24.266666666666666</v>
      </c>
      <c r="L632" s="155">
        <v>29.483870967741936</v>
      </c>
      <c r="M632" s="155">
        <v>38.866666666666667</v>
      </c>
      <c r="N632" s="155">
        <v>49.096774193548384</v>
      </c>
    </row>
    <row r="633" spans="1:14" ht="20.100000000000001" customHeight="1">
      <c r="A633" s="395">
        <v>1999</v>
      </c>
      <c r="B633" s="395"/>
      <c r="C633" s="155">
        <v>41.70967741935484</v>
      </c>
      <c r="D633" s="155">
        <v>38.571428571428569</v>
      </c>
      <c r="E633" s="155">
        <v>29.967741935483872</v>
      </c>
      <c r="F633" s="155">
        <v>21.1</v>
      </c>
      <c r="G633" s="155">
        <v>24.096774193548388</v>
      </c>
      <c r="H633" s="155">
        <v>17.2</v>
      </c>
      <c r="I633" s="155">
        <v>25.838709677419356</v>
      </c>
      <c r="J633" s="155">
        <v>15.838709677419354</v>
      </c>
      <c r="K633" s="155">
        <v>26.9</v>
      </c>
      <c r="L633" s="155">
        <v>29.225806451612904</v>
      </c>
      <c r="M633" s="155">
        <v>37.43333333333333</v>
      </c>
      <c r="N633" s="155">
        <v>41.161290322580648</v>
      </c>
    </row>
    <row r="634" spans="1:14" ht="20.100000000000001" customHeight="1">
      <c r="A634" s="395">
        <v>2000</v>
      </c>
      <c r="B634" s="395"/>
      <c r="C634" s="155">
        <v>42.677419354838712</v>
      </c>
      <c r="D634" s="155">
        <v>39.310344827586206</v>
      </c>
      <c r="E634" s="155">
        <v>29.29032258064516</v>
      </c>
      <c r="F634" s="155">
        <v>19.566666666666666</v>
      </c>
      <c r="G634" s="155">
        <v>26.096774193548388</v>
      </c>
      <c r="H634" s="155">
        <v>21.466666666666665</v>
      </c>
      <c r="I634" s="155">
        <v>16.322580645161292</v>
      </c>
      <c r="J634" s="155">
        <v>16.322580645161292</v>
      </c>
      <c r="K634" s="155">
        <v>27.3</v>
      </c>
      <c r="L634" s="155">
        <v>27.70967741935484</v>
      </c>
      <c r="M634" s="155">
        <v>36.966666666666669</v>
      </c>
      <c r="N634" s="155">
        <v>40.87096774193548</v>
      </c>
    </row>
    <row r="635" spans="1:14" ht="20.100000000000001" customHeight="1">
      <c r="A635" s="395">
        <v>2001</v>
      </c>
      <c r="B635" s="395"/>
      <c r="C635" s="155">
        <v>40.612903225806448</v>
      </c>
      <c r="D635" s="155">
        <v>36.892857142857146</v>
      </c>
      <c r="E635" s="155">
        <v>30.322580645161292</v>
      </c>
      <c r="F635" s="155">
        <v>20.766666666666666</v>
      </c>
      <c r="G635" s="155">
        <v>17.387096774193548</v>
      </c>
      <c r="H635" s="155">
        <v>21</v>
      </c>
      <c r="I635" s="155">
        <v>23.161290322580644</v>
      </c>
      <c r="J635" s="155">
        <v>16.548387096774192</v>
      </c>
      <c r="K635" s="155">
        <v>24.933333333333334</v>
      </c>
      <c r="L635" s="155">
        <v>30.161290322580644</v>
      </c>
      <c r="M635" s="155">
        <v>38.299999999999997</v>
      </c>
      <c r="N635" s="155">
        <v>41.548387096774192</v>
      </c>
    </row>
    <row r="636" spans="1:14" ht="20.100000000000001" customHeight="1">
      <c r="A636" s="395">
        <v>2002</v>
      </c>
      <c r="B636" s="395"/>
      <c r="C636" s="155">
        <v>36.29032258064516</v>
      </c>
      <c r="D636" s="155">
        <v>35.178571428571431</v>
      </c>
      <c r="E636" s="155">
        <v>33.193548387096776</v>
      </c>
      <c r="F636" s="155">
        <v>24.066666666666666</v>
      </c>
      <c r="G636" s="155">
        <v>18.93548387096774</v>
      </c>
      <c r="H636" s="155">
        <v>21.533333333333335</v>
      </c>
      <c r="I636" s="155">
        <v>22.870967741935484</v>
      </c>
      <c r="J636" s="155">
        <v>30.741935483870968</v>
      </c>
      <c r="K636" s="155">
        <v>27.433333333333334</v>
      </c>
      <c r="L636" s="155">
        <v>27.322580645161292</v>
      </c>
      <c r="M636" s="155">
        <v>36.966666666666669</v>
      </c>
      <c r="N636" s="155">
        <v>38.903225806451616</v>
      </c>
    </row>
    <row r="637" spans="1:14" ht="20.100000000000001" customHeight="1">
      <c r="A637" s="395">
        <v>2003</v>
      </c>
      <c r="B637" s="395"/>
      <c r="C637" s="155">
        <v>43.451612903225808</v>
      </c>
      <c r="D637" s="155">
        <v>33.357142857142854</v>
      </c>
      <c r="E637" s="155">
        <v>26.06451612903226</v>
      </c>
      <c r="F637" s="155">
        <v>24.1</v>
      </c>
      <c r="G637" s="155">
        <v>19.419354838709676</v>
      </c>
      <c r="H637" s="155">
        <v>23.8</v>
      </c>
      <c r="I637" s="155">
        <v>30.93548387096774</v>
      </c>
      <c r="J637" s="155">
        <v>20.870967741935484</v>
      </c>
      <c r="K637" s="155">
        <v>27.9</v>
      </c>
      <c r="L637" s="155">
        <v>29.70967741935484</v>
      </c>
      <c r="M637" s="155">
        <v>44.533333333333331</v>
      </c>
      <c r="N637" s="155">
        <v>47.354838709677416</v>
      </c>
    </row>
    <row r="638" spans="1:14" ht="20.100000000000001" customHeight="1">
      <c r="A638" s="395">
        <v>2004</v>
      </c>
      <c r="B638" s="395"/>
      <c r="C638" s="155">
        <v>40.032258064516128</v>
      </c>
      <c r="D638" s="155">
        <v>39.551724137931032</v>
      </c>
      <c r="E638" s="155">
        <v>29.580645161290324</v>
      </c>
      <c r="F638" s="155">
        <v>29.333333333333332</v>
      </c>
      <c r="G638" s="155">
        <v>21.06451612903226</v>
      </c>
      <c r="H638" s="155">
        <v>20.066666666666666</v>
      </c>
      <c r="I638" s="155">
        <v>19.838709677419356</v>
      </c>
      <c r="J638" s="155">
        <v>29.64516129032258</v>
      </c>
      <c r="K638" s="155">
        <v>25.6</v>
      </c>
      <c r="L638" s="155">
        <v>32.774193548387096</v>
      </c>
      <c r="M638" s="155">
        <v>34.9</v>
      </c>
      <c r="N638" s="155">
        <v>47.29032258064516</v>
      </c>
    </row>
    <row r="639" spans="1:14" ht="20.100000000000001" customHeight="1">
      <c r="A639" s="395">
        <v>2005</v>
      </c>
      <c r="B639" s="395"/>
      <c r="C639" s="155">
        <v>46.354838709677416</v>
      </c>
      <c r="D639" s="155">
        <v>39.321428571428569</v>
      </c>
      <c r="E639" s="155">
        <v>34.451612903225808</v>
      </c>
      <c r="F639" s="155">
        <v>21.966666666666665</v>
      </c>
      <c r="G639" s="155">
        <v>19.677419354838708</v>
      </c>
      <c r="H639" s="155">
        <v>28.533333333333335</v>
      </c>
      <c r="I639" s="155">
        <v>28.93548387096774</v>
      </c>
      <c r="J639" s="155">
        <v>22.612903225806452</v>
      </c>
      <c r="K639" s="155">
        <v>28.733333333333334</v>
      </c>
      <c r="L639" s="155">
        <v>23.806451612903224</v>
      </c>
      <c r="M639" s="155">
        <v>35.666666666666664</v>
      </c>
      <c r="N639" s="155">
        <v>44.322580645161288</v>
      </c>
    </row>
    <row r="640" spans="1:14" ht="20.100000000000001" customHeight="1">
      <c r="A640" s="395">
        <v>2006</v>
      </c>
      <c r="B640" s="395"/>
      <c r="C640" s="155">
        <v>35.806451612903224</v>
      </c>
      <c r="D640" s="155">
        <v>38.285714285714285</v>
      </c>
      <c r="E640" s="155">
        <v>25.93548387096774</v>
      </c>
      <c r="F640" s="155">
        <v>22.466666666666665</v>
      </c>
      <c r="G640" s="155">
        <v>21.096774193548388</v>
      </c>
      <c r="H640" s="155">
        <v>18.033333333333335</v>
      </c>
      <c r="I640" s="155">
        <v>24.741935483870968</v>
      </c>
      <c r="J640" s="155">
        <v>18.258064516129032</v>
      </c>
      <c r="K640" s="155">
        <v>23.5</v>
      </c>
      <c r="L640" s="155">
        <v>27.612903225806452</v>
      </c>
      <c r="M640" s="155">
        <v>39.200000000000003</v>
      </c>
      <c r="N640" s="155">
        <v>51.516129032258064</v>
      </c>
    </row>
    <row r="641" spans="1:15" ht="20.100000000000001" customHeight="1">
      <c r="A641" s="395">
        <v>2007</v>
      </c>
      <c r="B641" s="395"/>
      <c r="C641" s="155">
        <v>44.12903225806452</v>
      </c>
      <c r="D641" s="155">
        <v>40.75</v>
      </c>
      <c r="E641" s="155">
        <v>28.516129032258064</v>
      </c>
      <c r="F641" s="155">
        <v>17.066666666666666</v>
      </c>
      <c r="G641" s="155">
        <v>17.225806451612904</v>
      </c>
      <c r="H641" s="155">
        <v>25.833333333333332</v>
      </c>
      <c r="I641" s="155">
        <v>25.35483870967742</v>
      </c>
      <c r="J641" s="155">
        <v>21.903225806451612</v>
      </c>
      <c r="K641" s="155">
        <v>19.066666666666666</v>
      </c>
      <c r="L641" s="155">
        <v>24.096774193548388</v>
      </c>
      <c r="M641" s="155">
        <v>41.733333333333334</v>
      </c>
      <c r="N641" s="155">
        <v>41.354838709677416</v>
      </c>
    </row>
    <row r="642" spans="1:15" ht="20.100000000000001" customHeight="1">
      <c r="A642" s="395">
        <v>2008</v>
      </c>
      <c r="B642" s="395"/>
      <c r="C642" s="155">
        <v>46.12903225806452</v>
      </c>
      <c r="D642" s="155">
        <v>33.413793103448278</v>
      </c>
      <c r="E642" s="155">
        <v>25.838709677419356</v>
      </c>
      <c r="F642" s="155">
        <v>22.133333333333333</v>
      </c>
      <c r="G642" s="155">
        <v>14.35483870967742</v>
      </c>
      <c r="H642" s="155">
        <v>25.366666666666667</v>
      </c>
      <c r="I642" s="155">
        <v>20.419354838709676</v>
      </c>
      <c r="J642" s="155">
        <v>21.129032258064516</v>
      </c>
      <c r="K642" s="155">
        <v>23</v>
      </c>
      <c r="L642" s="155">
        <v>22.35483870967742</v>
      </c>
      <c r="M642" s="155">
        <v>34.466666666666669</v>
      </c>
      <c r="N642" s="155">
        <v>45.548387096774192</v>
      </c>
    </row>
    <row r="643" spans="1:15" ht="20.100000000000001" customHeight="1">
      <c r="A643" s="395">
        <v>2009</v>
      </c>
      <c r="B643" s="395"/>
      <c r="C643" s="155">
        <v>44.967741935483872</v>
      </c>
      <c r="D643" s="155">
        <v>30.928571428571427</v>
      </c>
      <c r="E643" s="155">
        <v>28</v>
      </c>
      <c r="F643" s="155">
        <v>18.533333333333335</v>
      </c>
      <c r="G643" s="155">
        <v>17.258064516129032</v>
      </c>
      <c r="H643" s="155">
        <v>16.566666666666666</v>
      </c>
      <c r="I643" s="155">
        <v>28.774193548387096</v>
      </c>
      <c r="J643" s="155">
        <v>21.677419354838708</v>
      </c>
      <c r="K643" s="155">
        <v>28.566666666666666</v>
      </c>
      <c r="L643" s="155">
        <v>22.225806451612904</v>
      </c>
      <c r="M643" s="155">
        <v>32.4</v>
      </c>
      <c r="N643" s="155">
        <v>45.70967741935484</v>
      </c>
    </row>
    <row r="644" spans="1:15" ht="20.100000000000001" customHeight="1">
      <c r="A644" s="395">
        <v>2010</v>
      </c>
      <c r="B644" s="395"/>
      <c r="C644" s="155">
        <v>41.322580645161288</v>
      </c>
      <c r="D644" s="155">
        <v>30.107142857142858</v>
      </c>
      <c r="E644" s="155">
        <v>27.870967741935484</v>
      </c>
      <c r="F644" s="155">
        <v>21.733333333333334</v>
      </c>
      <c r="G644" s="155">
        <v>15.548387096774194</v>
      </c>
      <c r="H644" s="155">
        <v>21.433333333333334</v>
      </c>
      <c r="I644" s="155">
        <v>23.741935483870968</v>
      </c>
      <c r="J644" s="155">
        <v>14.290322580645162</v>
      </c>
      <c r="K644" s="155">
        <v>17.5</v>
      </c>
      <c r="L644" s="155">
        <v>29.032258064516128</v>
      </c>
      <c r="M644" s="155">
        <v>29.333333333333332</v>
      </c>
      <c r="N644" s="155">
        <v>33.838709677419352</v>
      </c>
    </row>
    <row r="645" spans="1:15">
      <c r="A645" s="281" t="s">
        <v>81</v>
      </c>
      <c r="B645" s="31"/>
      <c r="C645" s="31"/>
      <c r="D645" s="31"/>
      <c r="E645" s="31"/>
      <c r="F645" s="31"/>
      <c r="G645" s="31"/>
      <c r="H645" s="31"/>
      <c r="I645" s="31"/>
      <c r="J645" s="31"/>
      <c r="K645" s="31"/>
      <c r="L645" s="31"/>
      <c r="M645" s="31"/>
    </row>
    <row r="647" spans="1:15" ht="15.75">
      <c r="A647" s="120"/>
      <c r="B647" s="120"/>
      <c r="C647" s="271"/>
      <c r="D647" s="271"/>
      <c r="E647" s="271"/>
      <c r="F647" s="271"/>
      <c r="G647" s="121"/>
      <c r="H647" s="121"/>
      <c r="I647" s="121"/>
      <c r="J647" s="121"/>
      <c r="K647" s="122"/>
      <c r="L647" s="286" t="s">
        <v>108</v>
      </c>
      <c r="M647" s="286"/>
      <c r="N647" s="286" t="s">
        <v>102</v>
      </c>
      <c r="O647" s="152"/>
    </row>
    <row r="648" spans="1:15" ht="18.75">
      <c r="A648" s="287" t="s">
        <v>107</v>
      </c>
      <c r="B648" s="123"/>
      <c r="C648" s="123"/>
      <c r="D648" s="123"/>
      <c r="E648" s="123"/>
      <c r="F648" s="123"/>
      <c r="G648" s="123"/>
      <c r="H648" s="123"/>
      <c r="I648" s="123"/>
      <c r="J648" s="123"/>
      <c r="K648" s="122"/>
      <c r="L648" s="286" t="s">
        <v>106</v>
      </c>
      <c r="M648" s="286"/>
      <c r="N648" s="286" t="s">
        <v>100</v>
      </c>
      <c r="O648" s="42"/>
    </row>
    <row r="649" spans="1:15" ht="18.75">
      <c r="A649" s="42"/>
      <c r="B649" s="42"/>
      <c r="C649" s="124"/>
      <c r="D649" s="124"/>
      <c r="E649" s="124"/>
      <c r="F649" s="124"/>
      <c r="G649" s="124"/>
      <c r="H649" s="124"/>
      <c r="I649" s="124"/>
      <c r="J649" s="124"/>
      <c r="K649" s="125"/>
      <c r="L649" s="286" t="s">
        <v>105</v>
      </c>
      <c r="M649" s="286"/>
      <c r="N649" s="286" t="s">
        <v>98</v>
      </c>
      <c r="O649" s="42"/>
    </row>
    <row r="650" spans="1:15" ht="32.25" customHeight="1" thickBot="1">
      <c r="A650" s="390" t="s">
        <v>104</v>
      </c>
      <c r="B650" s="390"/>
      <c r="C650" s="390"/>
      <c r="D650" s="390"/>
      <c r="E650" s="390"/>
      <c r="F650" s="390"/>
      <c r="G650" s="390"/>
      <c r="H650" s="390"/>
      <c r="I650" s="390"/>
      <c r="J650" s="390"/>
      <c r="K650" s="390"/>
      <c r="L650" s="390"/>
      <c r="M650" s="390"/>
      <c r="N650" s="390"/>
      <c r="O650" s="42"/>
    </row>
    <row r="651" spans="1:15" ht="15.75" thickTop="1">
      <c r="A651" s="272" t="s">
        <v>69</v>
      </c>
      <c r="B651" s="273" t="s">
        <v>6</v>
      </c>
      <c r="C651" s="284" t="s">
        <v>95</v>
      </c>
      <c r="D651" s="284" t="s">
        <v>94</v>
      </c>
      <c r="E651" s="284" t="s">
        <v>93</v>
      </c>
      <c r="F651" s="284" t="s">
        <v>92</v>
      </c>
      <c r="G651" s="284" t="s">
        <v>91</v>
      </c>
      <c r="H651" s="284" t="s">
        <v>90</v>
      </c>
      <c r="I651" s="284" t="s">
        <v>89</v>
      </c>
      <c r="J651" s="285" t="s">
        <v>88</v>
      </c>
      <c r="K651" s="284" t="s">
        <v>87</v>
      </c>
      <c r="L651" s="284" t="s">
        <v>86</v>
      </c>
      <c r="M651" s="284" t="s">
        <v>85</v>
      </c>
      <c r="N651" s="283" t="s">
        <v>84</v>
      </c>
      <c r="O651" s="42"/>
    </row>
    <row r="652" spans="1:15" ht="20.100000000000001" customHeight="1">
      <c r="A652" s="385">
        <v>1971</v>
      </c>
      <c r="B652" s="282" t="s">
        <v>83</v>
      </c>
      <c r="C652" s="155">
        <v>91.225806451612897</v>
      </c>
      <c r="D652" s="155">
        <v>88.25</v>
      </c>
      <c r="E652" s="155">
        <v>89.161290322580641</v>
      </c>
      <c r="F652" s="155">
        <v>87.6</v>
      </c>
      <c r="G652" s="155">
        <v>91.354838709677423</v>
      </c>
      <c r="H652" s="155">
        <v>84.933333333333337</v>
      </c>
      <c r="I652" s="155">
        <v>87.806451612903231</v>
      </c>
      <c r="J652" s="155">
        <v>90.064516129032256</v>
      </c>
      <c r="K652" s="155">
        <v>85.63333333333334</v>
      </c>
      <c r="L652" s="155">
        <v>87.451612903225808</v>
      </c>
      <c r="M652" s="155">
        <v>86.333333333333329</v>
      </c>
      <c r="N652" s="155">
        <v>85.451612903225808</v>
      </c>
      <c r="O652" s="42"/>
    </row>
    <row r="653" spans="1:15" ht="20.100000000000001" customHeight="1">
      <c r="A653" s="385"/>
      <c r="B653" s="282" t="s">
        <v>82</v>
      </c>
      <c r="C653" s="155">
        <v>53.354838709677416</v>
      </c>
      <c r="D653" s="155">
        <v>49.035714285714285</v>
      </c>
      <c r="E653" s="155">
        <v>42.774193548387096</v>
      </c>
      <c r="F653" s="155">
        <v>45.1</v>
      </c>
      <c r="G653" s="155">
        <v>32.387096774193552</v>
      </c>
      <c r="H653" s="155">
        <v>35.966666666666669</v>
      </c>
      <c r="I653" s="155">
        <v>35.967741935483872</v>
      </c>
      <c r="J653" s="155">
        <v>49.645161290322584</v>
      </c>
      <c r="K653" s="155">
        <v>35.633333333333333</v>
      </c>
      <c r="L653" s="155">
        <v>40.354838709677416</v>
      </c>
      <c r="M653" s="155">
        <v>41.966666666666669</v>
      </c>
      <c r="N653" s="155">
        <v>46.354838709677416</v>
      </c>
      <c r="O653" s="42"/>
    </row>
    <row r="654" spans="1:15" ht="20.100000000000001" customHeight="1">
      <c r="A654" s="385">
        <v>1972</v>
      </c>
      <c r="B654" s="282" t="s">
        <v>83</v>
      </c>
      <c r="C654" s="155">
        <v>87.58064516129032</v>
      </c>
      <c r="D654" s="155">
        <v>80.758620689655174</v>
      </c>
      <c r="E654" s="155">
        <v>86.258064516129039</v>
      </c>
      <c r="F654" s="155">
        <v>84.166666666666671</v>
      </c>
      <c r="G654" s="155">
        <v>80</v>
      </c>
      <c r="H654" s="155">
        <v>87.1</v>
      </c>
      <c r="I654" s="155">
        <v>85.838709677419359</v>
      </c>
      <c r="J654" s="155">
        <v>84.903225806451616</v>
      </c>
      <c r="K654" s="155">
        <v>87.233333333333334</v>
      </c>
      <c r="L654" s="155">
        <v>89.41935483870968</v>
      </c>
      <c r="M654" s="155">
        <v>86.666666666666671</v>
      </c>
      <c r="N654" s="155">
        <v>86.935483870967744</v>
      </c>
      <c r="O654" s="42"/>
    </row>
    <row r="655" spans="1:15" ht="20.100000000000001" customHeight="1">
      <c r="A655" s="385"/>
      <c r="B655" s="282" t="s">
        <v>82</v>
      </c>
      <c r="C655" s="155">
        <v>53.612903225806448</v>
      </c>
      <c r="D655" s="155">
        <v>43.482758620689658</v>
      </c>
      <c r="E655" s="155">
        <v>44.548387096774192</v>
      </c>
      <c r="F655" s="155">
        <v>40.56666666666667</v>
      </c>
      <c r="G655" s="155">
        <v>28.612903225806452</v>
      </c>
      <c r="H655" s="155">
        <v>38.799999999999997</v>
      </c>
      <c r="I655" s="155">
        <v>44.451612903225808</v>
      </c>
      <c r="J655" s="155">
        <v>29.322580645161292</v>
      </c>
      <c r="K655" s="155">
        <v>35.4</v>
      </c>
      <c r="L655" s="155">
        <v>42.806451612903224</v>
      </c>
      <c r="M655" s="155">
        <v>47.8</v>
      </c>
      <c r="N655" s="155">
        <v>53.322580645161288</v>
      </c>
      <c r="O655" s="42"/>
    </row>
    <row r="656" spans="1:15" ht="20.100000000000001" customHeight="1">
      <c r="A656" s="385">
        <v>1973</v>
      </c>
      <c r="B656" s="282" t="s">
        <v>83</v>
      </c>
      <c r="C656" s="155">
        <v>85.935483870967744</v>
      </c>
      <c r="D656" s="155">
        <v>89.035714285714292</v>
      </c>
      <c r="E656" s="155">
        <v>80.935483870967744</v>
      </c>
      <c r="F656" s="155">
        <v>76</v>
      </c>
      <c r="G656" s="155">
        <v>79.58064516129032</v>
      </c>
      <c r="H656" s="155">
        <v>78.900000000000006</v>
      </c>
      <c r="I656" s="155">
        <v>82.096774193548384</v>
      </c>
      <c r="J656" s="155">
        <v>84.322580645161295</v>
      </c>
      <c r="K656" s="155">
        <v>90.4</v>
      </c>
      <c r="L656" s="155">
        <v>90.258064516129039</v>
      </c>
      <c r="M656" s="155">
        <v>86.566666666666663</v>
      </c>
      <c r="N656" s="155">
        <v>88.387096774193552</v>
      </c>
      <c r="O656" s="42"/>
    </row>
    <row r="657" spans="1:15" ht="20.100000000000001" customHeight="1">
      <c r="A657" s="385"/>
      <c r="B657" s="282" t="s">
        <v>82</v>
      </c>
      <c r="C657" s="155">
        <v>50.838709677419352</v>
      </c>
      <c r="D657" s="155">
        <v>45.357142857142854</v>
      </c>
      <c r="E657" s="155">
        <v>35.225806451612904</v>
      </c>
      <c r="F657" s="155">
        <v>26.766666666666666</v>
      </c>
      <c r="G657" s="155">
        <v>27.516129032258064</v>
      </c>
      <c r="H657" s="155">
        <v>37.43333333333333</v>
      </c>
      <c r="I657" s="155">
        <v>43.258064516129032</v>
      </c>
      <c r="J657" s="155">
        <v>34.838709677419352</v>
      </c>
      <c r="K657" s="155">
        <v>42.733333333333334</v>
      </c>
      <c r="L657" s="155">
        <v>38.548387096774192</v>
      </c>
      <c r="M657" s="155">
        <v>46.06666666666667</v>
      </c>
      <c r="N657" s="155">
        <v>49.516129032258064</v>
      </c>
      <c r="O657" s="42"/>
    </row>
    <row r="658" spans="1:15" ht="20.100000000000001" customHeight="1">
      <c r="A658" s="385">
        <v>1974</v>
      </c>
      <c r="B658" s="282" t="s">
        <v>83</v>
      </c>
      <c r="C658" s="155">
        <v>89.58064516129032</v>
      </c>
      <c r="D658" s="155">
        <v>86.285714285714292</v>
      </c>
      <c r="E658" s="155">
        <v>83.935483870967744</v>
      </c>
      <c r="F658" s="155">
        <v>83.533333333333331</v>
      </c>
      <c r="G658" s="155">
        <v>78.193548387096769</v>
      </c>
      <c r="H658" s="155">
        <v>85.1</v>
      </c>
      <c r="I658" s="155">
        <v>80.451612903225808</v>
      </c>
      <c r="J658" s="155">
        <v>82.322580645161295</v>
      </c>
      <c r="K658" s="155">
        <v>86.4</v>
      </c>
      <c r="L658" s="155">
        <v>84.032258064516128</v>
      </c>
      <c r="M658" s="155">
        <v>85.966666666666669</v>
      </c>
      <c r="N658" s="155">
        <v>81.322580645161295</v>
      </c>
      <c r="O658" s="42"/>
    </row>
    <row r="659" spans="1:15" ht="20.100000000000001" customHeight="1">
      <c r="A659" s="385"/>
      <c r="B659" s="282" t="s">
        <v>82</v>
      </c>
      <c r="C659" s="155">
        <v>49.677419354838712</v>
      </c>
      <c r="D659" s="155">
        <v>42.892857142857146</v>
      </c>
      <c r="E659" s="155">
        <v>45.935483870967744</v>
      </c>
      <c r="F659" s="155">
        <v>32.233333333333334</v>
      </c>
      <c r="G659" s="155">
        <v>31.483870967741936</v>
      </c>
      <c r="H659" s="155">
        <v>28</v>
      </c>
      <c r="I659" s="155">
        <v>28.774193548387096</v>
      </c>
      <c r="J659" s="155">
        <v>37.483870967741936</v>
      </c>
      <c r="K659" s="155">
        <v>34.799999999999997</v>
      </c>
      <c r="L659" s="155">
        <v>35.741935483870968</v>
      </c>
      <c r="M659" s="155">
        <v>47.333333333333336</v>
      </c>
      <c r="N659" s="155">
        <v>47.70967741935484</v>
      </c>
      <c r="O659" s="42"/>
    </row>
    <row r="660" spans="1:15" ht="20.100000000000001" customHeight="1">
      <c r="A660" s="385">
        <v>1975</v>
      </c>
      <c r="B660" s="282" t="s">
        <v>83</v>
      </c>
      <c r="C660" s="155">
        <v>86.064516129032256</v>
      </c>
      <c r="D660" s="155">
        <v>86.035714285714292</v>
      </c>
      <c r="E660" s="155">
        <v>77.58064516129032</v>
      </c>
      <c r="F660" s="155">
        <v>79.5</v>
      </c>
      <c r="G660" s="155">
        <v>80.032258064516128</v>
      </c>
      <c r="H660" s="155">
        <v>84.266666666666666</v>
      </c>
      <c r="I660" s="155">
        <v>83.483870967741936</v>
      </c>
      <c r="J660" s="155">
        <v>84.41935483870968</v>
      </c>
      <c r="K660" s="155">
        <v>90.166666666666671</v>
      </c>
      <c r="L660" s="155">
        <v>81.935483870967744</v>
      </c>
      <c r="M660" s="155">
        <v>85.7</v>
      </c>
      <c r="N660" s="155">
        <v>84.806451612903231</v>
      </c>
      <c r="O660" s="42"/>
    </row>
    <row r="661" spans="1:15" ht="20.100000000000001" customHeight="1">
      <c r="A661" s="385"/>
      <c r="B661" s="282" t="s">
        <v>82</v>
      </c>
      <c r="C661" s="155">
        <v>49.612903225806448</v>
      </c>
      <c r="D661" s="155">
        <v>44.035714285714285</v>
      </c>
      <c r="E661" s="155">
        <v>33.096774193548384</v>
      </c>
      <c r="F661" s="155">
        <v>30.566666666666666</v>
      </c>
      <c r="G661" s="155">
        <v>25.580645161290324</v>
      </c>
      <c r="H661" s="155">
        <v>36.133333333333333</v>
      </c>
      <c r="I661" s="155">
        <v>42.903225806451616</v>
      </c>
      <c r="J661" s="155">
        <v>40.548387096774192</v>
      </c>
      <c r="K661" s="155">
        <v>29.733333333333334</v>
      </c>
      <c r="L661" s="155">
        <v>37.87096774193548</v>
      </c>
      <c r="M661" s="155">
        <v>47.633333333333333</v>
      </c>
      <c r="N661" s="155">
        <v>49.322580645161288</v>
      </c>
      <c r="O661" s="42"/>
    </row>
    <row r="662" spans="1:15" ht="20.100000000000001" customHeight="1">
      <c r="A662" s="385">
        <v>1976</v>
      </c>
      <c r="B662" s="282" t="s">
        <v>83</v>
      </c>
      <c r="C662" s="155">
        <v>83.322580645161295</v>
      </c>
      <c r="D662" s="155">
        <v>87.34482758620689</v>
      </c>
      <c r="E662" s="155">
        <v>87.129032258064512</v>
      </c>
      <c r="F662" s="155">
        <v>83.4</v>
      </c>
      <c r="G662" s="155">
        <v>77.129032258064512</v>
      </c>
      <c r="H662" s="155">
        <v>83.8</v>
      </c>
      <c r="I662" s="155">
        <v>82.290322580645167</v>
      </c>
      <c r="J662" s="155">
        <v>79.967741935483872</v>
      </c>
      <c r="K662" s="155">
        <v>84.63333333333334</v>
      </c>
      <c r="L662" s="155">
        <v>82.58064516129032</v>
      </c>
      <c r="M662" s="155">
        <v>77.900000000000006</v>
      </c>
      <c r="N662" s="155">
        <v>85.806451612903231</v>
      </c>
      <c r="O662" s="42"/>
    </row>
    <row r="663" spans="1:15" ht="20.100000000000001" customHeight="1">
      <c r="A663" s="385"/>
      <c r="B663" s="282" t="s">
        <v>82</v>
      </c>
      <c r="C663" s="155">
        <v>47</v>
      </c>
      <c r="D663" s="155">
        <v>53.137931034482762</v>
      </c>
      <c r="E663" s="155">
        <v>49.87096774193548</v>
      </c>
      <c r="F663" s="155">
        <v>39.166666666666664</v>
      </c>
      <c r="G663" s="155">
        <v>25.580645161290324</v>
      </c>
      <c r="H663" s="155">
        <v>29.8</v>
      </c>
      <c r="I663" s="155">
        <v>42.903225806451616</v>
      </c>
      <c r="J663" s="155">
        <v>33.322580645161288</v>
      </c>
      <c r="K663" s="155">
        <v>38.5</v>
      </c>
      <c r="L663" s="155">
        <v>35.354838709677416</v>
      </c>
      <c r="M663" s="155">
        <v>39.766666666666666</v>
      </c>
      <c r="N663" s="155">
        <v>48.70967741935484</v>
      </c>
      <c r="O663" s="42"/>
    </row>
    <row r="664" spans="1:15" ht="20.100000000000001" customHeight="1">
      <c r="A664" s="385">
        <v>1977</v>
      </c>
      <c r="B664" s="282" t="s">
        <v>83</v>
      </c>
      <c r="C664" s="155">
        <v>78.741935483870961</v>
      </c>
      <c r="D664" s="155">
        <v>89.571428571428569</v>
      </c>
      <c r="E664" s="155">
        <v>84.129032258064512</v>
      </c>
      <c r="F664" s="155">
        <v>81.333333333333329</v>
      </c>
      <c r="G664" s="155">
        <v>79.290322580645167</v>
      </c>
      <c r="H664" s="155">
        <v>82.166666666666671</v>
      </c>
      <c r="I664" s="155">
        <v>81.354838709677423</v>
      </c>
      <c r="J664" s="155">
        <v>81.741935483870961</v>
      </c>
      <c r="K664" s="155">
        <v>86.233333333333334</v>
      </c>
      <c r="L664" s="155">
        <v>86.161290322580641</v>
      </c>
      <c r="M664" s="155">
        <v>82.6</v>
      </c>
      <c r="N664" s="155">
        <v>83.322580645161295</v>
      </c>
      <c r="O664" s="42"/>
    </row>
    <row r="665" spans="1:15" ht="20.100000000000001" customHeight="1">
      <c r="A665" s="385"/>
      <c r="B665" s="282" t="s">
        <v>82</v>
      </c>
      <c r="C665" s="155">
        <v>48.612903225806448</v>
      </c>
      <c r="D665" s="155">
        <v>50.535714285714285</v>
      </c>
      <c r="E665" s="155">
        <v>35.935483870967744</v>
      </c>
      <c r="F665" s="155">
        <v>34.866666666666667</v>
      </c>
      <c r="G665" s="155">
        <v>26.612903225806452</v>
      </c>
      <c r="H665" s="155">
        <v>35</v>
      </c>
      <c r="I665" s="155">
        <v>36.58064516129032</v>
      </c>
      <c r="J665" s="155">
        <v>30.35483870967742</v>
      </c>
      <c r="K665" s="155">
        <v>30.166666666666668</v>
      </c>
      <c r="L665" s="155">
        <v>33.87096774193548</v>
      </c>
      <c r="M665" s="155">
        <v>42.2</v>
      </c>
      <c r="N665" s="155">
        <v>43.935483870967744</v>
      </c>
      <c r="O665" s="42"/>
    </row>
    <row r="666" spans="1:15" ht="20.100000000000001" customHeight="1">
      <c r="A666" s="385">
        <v>1978</v>
      </c>
      <c r="B666" s="282" t="s">
        <v>83</v>
      </c>
      <c r="C666" s="155">
        <v>83.838709677419359</v>
      </c>
      <c r="D666" s="155">
        <v>87.607142857142861</v>
      </c>
      <c r="E666" s="155">
        <v>81.645161290322577</v>
      </c>
      <c r="F666" s="155">
        <v>71.433333333333337</v>
      </c>
      <c r="G666" s="155">
        <v>78.516129032258064</v>
      </c>
      <c r="H666" s="155">
        <v>79.666666666666671</v>
      </c>
      <c r="I666" s="155">
        <v>78.709677419354833</v>
      </c>
      <c r="J666" s="155">
        <v>84.451612903225808</v>
      </c>
      <c r="K666" s="155">
        <v>84.933333333333337</v>
      </c>
      <c r="L666" s="155">
        <v>85.709677419354833</v>
      </c>
      <c r="M666" s="155">
        <v>77.7</v>
      </c>
      <c r="N666" s="155">
        <v>85.129032258064512</v>
      </c>
      <c r="O666" s="42"/>
    </row>
    <row r="667" spans="1:15" ht="20.100000000000001" customHeight="1">
      <c r="A667" s="385"/>
      <c r="B667" s="282" t="s">
        <v>82</v>
      </c>
      <c r="C667" s="155">
        <v>51</v>
      </c>
      <c r="D667" s="155">
        <v>43.178571428571431</v>
      </c>
      <c r="E667" s="155">
        <v>35.096774193548384</v>
      </c>
      <c r="F667" s="155">
        <v>27.866666666666667</v>
      </c>
      <c r="G667" s="155">
        <v>27.93548387096774</v>
      </c>
      <c r="H667" s="155">
        <v>32.833333333333336</v>
      </c>
      <c r="I667" s="155">
        <v>32.29032258064516</v>
      </c>
      <c r="J667" s="155">
        <v>41.612903225806448</v>
      </c>
      <c r="K667" s="155">
        <v>40.366666666666667</v>
      </c>
      <c r="L667" s="155">
        <v>28.870967741935484</v>
      </c>
      <c r="M667" s="155">
        <v>45.333333333333336</v>
      </c>
      <c r="N667" s="155">
        <v>49.29032258064516</v>
      </c>
      <c r="O667" s="42"/>
    </row>
    <row r="668" spans="1:15" ht="20.100000000000001" customHeight="1">
      <c r="A668" s="385">
        <v>1979</v>
      </c>
      <c r="B668" s="282" t="s">
        <v>83</v>
      </c>
      <c r="C668" s="155">
        <v>81.58064516129032</v>
      </c>
      <c r="D668" s="155">
        <v>82.357142857142861</v>
      </c>
      <c r="E668" s="155">
        <v>76.838709677419359</v>
      </c>
      <c r="F668" s="155">
        <v>76.233333333333334</v>
      </c>
      <c r="G668" s="155">
        <v>77.741935483870961</v>
      </c>
      <c r="H668" s="155">
        <v>81.933333333333337</v>
      </c>
      <c r="I668" s="155">
        <v>81.451612903225808</v>
      </c>
      <c r="J668" s="155">
        <v>82.935483870967744</v>
      </c>
      <c r="K668" s="155">
        <v>86.833333333333329</v>
      </c>
      <c r="L668" s="155">
        <v>86.032258064516128</v>
      </c>
      <c r="M668" s="155">
        <v>77.466666666666669</v>
      </c>
      <c r="N668" s="155">
        <v>80.064516129032256</v>
      </c>
      <c r="O668" s="42"/>
    </row>
    <row r="669" spans="1:15" ht="20.100000000000001" customHeight="1">
      <c r="A669" s="385"/>
      <c r="B669" s="282" t="s">
        <v>82</v>
      </c>
      <c r="C669" s="155">
        <v>48.29032258064516</v>
      </c>
      <c r="D669" s="155">
        <v>34.535714285714285</v>
      </c>
      <c r="E669" s="155">
        <v>40.161290322580648</v>
      </c>
      <c r="F669" s="155">
        <v>25.966666666666665</v>
      </c>
      <c r="G669" s="155">
        <v>24.161290322580644</v>
      </c>
      <c r="H669" s="155">
        <v>35.233333333333334</v>
      </c>
      <c r="I669" s="155">
        <v>31.193548387096776</v>
      </c>
      <c r="J669" s="155">
        <v>35.354838709677416</v>
      </c>
      <c r="K669" s="155">
        <v>27.4</v>
      </c>
      <c r="L669" s="155">
        <v>38.516129032258064</v>
      </c>
      <c r="M669" s="155">
        <v>37.1</v>
      </c>
      <c r="N669" s="155">
        <v>47.806451612903224</v>
      </c>
      <c r="O669" s="42"/>
    </row>
    <row r="670" spans="1:15" ht="20.100000000000001" customHeight="1">
      <c r="A670" s="385">
        <v>1980</v>
      </c>
      <c r="B670" s="282" t="s">
        <v>83</v>
      </c>
      <c r="C670" s="155">
        <v>80</v>
      </c>
      <c r="D670" s="155">
        <v>88.482758620689651</v>
      </c>
      <c r="E670" s="155">
        <v>84.41935483870968</v>
      </c>
      <c r="F670" s="155">
        <v>77.36666666666666</v>
      </c>
      <c r="G670" s="155">
        <v>77.193548387096769</v>
      </c>
      <c r="H670" s="155">
        <v>82.4</v>
      </c>
      <c r="I670" s="155">
        <v>84.967741935483872</v>
      </c>
      <c r="J670" s="155">
        <v>82.387096774193552</v>
      </c>
      <c r="K670" s="155">
        <v>84.966666666666669</v>
      </c>
      <c r="L670" s="155">
        <v>85.225806451612897</v>
      </c>
      <c r="M670" s="155">
        <v>86.066666666666663</v>
      </c>
      <c r="N670" s="155">
        <v>86.677419354838705</v>
      </c>
      <c r="O670" s="42"/>
    </row>
    <row r="671" spans="1:15" ht="20.100000000000001" customHeight="1">
      <c r="A671" s="385"/>
      <c r="B671" s="282" t="s">
        <v>82</v>
      </c>
      <c r="C671" s="155">
        <v>46.193548387096776</v>
      </c>
      <c r="D671" s="155">
        <v>47.482758620689658</v>
      </c>
      <c r="E671" s="155">
        <v>33.096774193548384</v>
      </c>
      <c r="F671" s="155">
        <v>23.933333333333334</v>
      </c>
      <c r="G671" s="155">
        <v>24.903225806451612</v>
      </c>
      <c r="H671" s="155">
        <v>33.5</v>
      </c>
      <c r="I671" s="155">
        <v>29.387096774193548</v>
      </c>
      <c r="J671" s="155">
        <v>38.612903225806448</v>
      </c>
      <c r="K671" s="155">
        <v>30.1</v>
      </c>
      <c r="L671" s="155">
        <v>40.032258064516128</v>
      </c>
      <c r="M671" s="155">
        <v>41.56666666666667</v>
      </c>
      <c r="N671" s="155">
        <v>52.12903225806452</v>
      </c>
      <c r="O671" s="42"/>
    </row>
    <row r="672" spans="1:15" ht="20.100000000000001" customHeight="1">
      <c r="A672" s="385">
        <v>1981</v>
      </c>
      <c r="B672" s="282" t="s">
        <v>83</v>
      </c>
      <c r="C672" s="155">
        <v>87.258064516129039</v>
      </c>
      <c r="D672" s="155">
        <v>87.464285714285708</v>
      </c>
      <c r="E672" s="155">
        <v>83.258064516129039</v>
      </c>
      <c r="F672" s="155">
        <v>79.266666666666666</v>
      </c>
      <c r="G672" s="155">
        <v>84.290322580645167</v>
      </c>
      <c r="H672" s="155">
        <v>78.166666666666671</v>
      </c>
      <c r="I672" s="155">
        <v>85.322580645161295</v>
      </c>
      <c r="J672" s="155">
        <v>85.677419354838705</v>
      </c>
      <c r="K672" s="155">
        <v>89.033333333333331</v>
      </c>
      <c r="L672" s="155">
        <v>84.548387096774192</v>
      </c>
      <c r="M672" s="155">
        <v>85.266666666666666</v>
      </c>
      <c r="N672" s="155">
        <v>89</v>
      </c>
      <c r="O672" s="42"/>
    </row>
    <row r="673" spans="1:15" ht="20.100000000000001" customHeight="1">
      <c r="A673" s="385"/>
      <c r="B673" s="282" t="s">
        <v>82</v>
      </c>
      <c r="C673" s="155">
        <v>48.677419354838712</v>
      </c>
      <c r="D673" s="155">
        <v>42.5</v>
      </c>
      <c r="E673" s="155">
        <v>37.483870967741936</v>
      </c>
      <c r="F673" s="155">
        <v>27.533333333333335</v>
      </c>
      <c r="G673" s="155">
        <v>34.87096774193548</v>
      </c>
      <c r="H673" s="155">
        <v>30.566666666666666</v>
      </c>
      <c r="I673" s="155">
        <v>36.903225806451616</v>
      </c>
      <c r="J673" s="155">
        <v>29.838709677419356</v>
      </c>
      <c r="K673" s="155">
        <v>29.733333333333334</v>
      </c>
      <c r="L673" s="155">
        <v>35.064516129032256</v>
      </c>
      <c r="M673" s="155">
        <v>44.633333333333333</v>
      </c>
      <c r="N673" s="155">
        <v>51</v>
      </c>
      <c r="O673" s="42"/>
    </row>
    <row r="674" spans="1:15">
      <c r="A674" s="281" t="s">
        <v>81</v>
      </c>
      <c r="B674" s="153"/>
      <c r="C674" s="156"/>
      <c r="D674" s="156"/>
      <c r="E674" s="156"/>
      <c r="F674" s="156"/>
      <c r="G674" s="156"/>
      <c r="H674" s="156"/>
      <c r="I674" s="156"/>
      <c r="J674" s="156"/>
      <c r="K674" s="156"/>
      <c r="L674" s="156"/>
      <c r="M674" s="156"/>
      <c r="O674" s="130"/>
    </row>
    <row r="675" spans="1:15">
      <c r="A675" s="128"/>
      <c r="B675" s="153"/>
      <c r="C675" s="156"/>
      <c r="D675" s="156"/>
      <c r="E675" s="156"/>
      <c r="F675" s="156"/>
      <c r="G675" s="156"/>
      <c r="H675" s="156"/>
      <c r="I675" s="156"/>
      <c r="J675" s="156"/>
      <c r="K675" s="156"/>
      <c r="L675" s="156"/>
      <c r="M675" s="156"/>
      <c r="N675" s="156"/>
      <c r="O675" s="130"/>
    </row>
    <row r="676" spans="1:15" ht="15.75">
      <c r="A676" s="120"/>
      <c r="B676" s="120"/>
      <c r="C676" s="271"/>
      <c r="D676" s="271"/>
      <c r="E676" s="271"/>
      <c r="F676" s="271"/>
      <c r="G676" s="121"/>
      <c r="H676" s="121"/>
      <c r="I676" s="121"/>
      <c r="J676" s="121"/>
      <c r="K676" s="125"/>
      <c r="L676" s="286" t="s">
        <v>103</v>
      </c>
      <c r="M676" s="125"/>
      <c r="N676" s="286" t="s">
        <v>102</v>
      </c>
      <c r="O676" s="152"/>
    </row>
    <row r="677" spans="1:15" ht="18.75">
      <c r="A677" s="287" t="s">
        <v>79</v>
      </c>
      <c r="B677" s="123"/>
      <c r="C677" s="123"/>
      <c r="D677" s="123"/>
      <c r="E677" s="123"/>
      <c r="F677" s="123"/>
      <c r="G677" s="123"/>
      <c r="H677" s="123"/>
      <c r="I677" s="123"/>
      <c r="J677" s="123"/>
      <c r="K677" s="125"/>
      <c r="L677" s="286" t="s">
        <v>101</v>
      </c>
      <c r="M677" s="125"/>
      <c r="N677" s="286" t="s">
        <v>100</v>
      </c>
      <c r="O677" s="42"/>
    </row>
    <row r="678" spans="1:15" ht="18.75">
      <c r="A678" s="42"/>
      <c r="B678" s="42"/>
      <c r="C678" s="124"/>
      <c r="D678" s="124"/>
      <c r="E678" s="124"/>
      <c r="F678" s="124"/>
      <c r="G678" s="124"/>
      <c r="H678" s="124"/>
      <c r="I678" s="124"/>
      <c r="J678" s="124"/>
      <c r="K678" s="125"/>
      <c r="L678" s="286" t="s">
        <v>99</v>
      </c>
      <c r="M678" s="125"/>
      <c r="N678" s="286" t="s">
        <v>98</v>
      </c>
      <c r="O678" s="42"/>
    </row>
    <row r="679" spans="1:15" ht="30.75" customHeight="1" thickBot="1">
      <c r="A679" s="390" t="s">
        <v>97</v>
      </c>
      <c r="B679" s="390"/>
      <c r="C679" s="390"/>
      <c r="D679" s="390"/>
      <c r="E679" s="390"/>
      <c r="F679" s="390"/>
      <c r="G679" s="390"/>
      <c r="H679" s="390"/>
      <c r="I679" s="390"/>
      <c r="J679" s="390"/>
      <c r="K679" s="390"/>
      <c r="L679" s="390"/>
      <c r="M679" s="390"/>
      <c r="N679" s="390"/>
      <c r="O679" s="130"/>
    </row>
    <row r="680" spans="1:15" ht="15.75" thickTop="1">
      <c r="A680" s="272" t="s">
        <v>69</v>
      </c>
      <c r="B680" s="272" t="s">
        <v>96</v>
      </c>
      <c r="C680" s="284" t="s">
        <v>95</v>
      </c>
      <c r="D680" s="284" t="s">
        <v>94</v>
      </c>
      <c r="E680" s="284" t="s">
        <v>93</v>
      </c>
      <c r="F680" s="284" t="s">
        <v>92</v>
      </c>
      <c r="G680" s="284" t="s">
        <v>91</v>
      </c>
      <c r="H680" s="284" t="s">
        <v>90</v>
      </c>
      <c r="I680" s="284" t="s">
        <v>89</v>
      </c>
      <c r="J680" s="285" t="s">
        <v>88</v>
      </c>
      <c r="K680" s="284" t="s">
        <v>87</v>
      </c>
      <c r="L680" s="284" t="s">
        <v>86</v>
      </c>
      <c r="M680" s="284" t="s">
        <v>85</v>
      </c>
      <c r="N680" s="283" t="s">
        <v>84</v>
      </c>
      <c r="O680" s="130"/>
    </row>
    <row r="681" spans="1:15" ht="20.100000000000001" customHeight="1">
      <c r="A681" s="385">
        <v>1982</v>
      </c>
      <c r="B681" s="282" t="s">
        <v>83</v>
      </c>
      <c r="C681" s="155">
        <v>88.258064516129039</v>
      </c>
      <c r="D681" s="155">
        <v>89.964285714285708</v>
      </c>
      <c r="E681" s="155">
        <v>90.322580645161295</v>
      </c>
      <c r="F681" s="155">
        <v>89.333333333333329</v>
      </c>
      <c r="G681" s="155">
        <v>87.516129032258064</v>
      </c>
      <c r="H681" s="155">
        <v>85.033333333333331</v>
      </c>
      <c r="I681" s="155">
        <v>87.967741935483872</v>
      </c>
      <c r="J681" s="155">
        <v>87.129032258064512</v>
      </c>
      <c r="K681" s="155">
        <v>91.066666666666663</v>
      </c>
      <c r="L681" s="155">
        <v>90.290322580645167</v>
      </c>
      <c r="M681" s="155">
        <v>90.833333333333329</v>
      </c>
      <c r="N681" s="155">
        <v>93.258064516129039</v>
      </c>
      <c r="O681" s="42"/>
    </row>
    <row r="682" spans="1:15" ht="20.100000000000001" customHeight="1">
      <c r="A682" s="385"/>
      <c r="B682" s="282" t="s">
        <v>82</v>
      </c>
      <c r="C682" s="155">
        <v>46.838709677419352</v>
      </c>
      <c r="D682" s="155">
        <v>55.392857142857146</v>
      </c>
      <c r="E682" s="155">
        <v>47.161290322580648</v>
      </c>
      <c r="F682" s="155">
        <v>32.266666666666666</v>
      </c>
      <c r="G682" s="155">
        <v>27.451612903225808</v>
      </c>
      <c r="H682" s="155">
        <v>26.966666666666665</v>
      </c>
      <c r="I682" s="155">
        <v>28.483870967741936</v>
      </c>
      <c r="J682" s="155">
        <v>38.935483870967744</v>
      </c>
      <c r="K682" s="155">
        <v>28.966666666666665</v>
      </c>
      <c r="L682" s="155">
        <v>33.096774193548384</v>
      </c>
      <c r="M682" s="155">
        <v>44.033333333333331</v>
      </c>
      <c r="N682" s="155">
        <v>55.354838709677416</v>
      </c>
      <c r="O682" s="42"/>
    </row>
    <row r="683" spans="1:15" ht="20.100000000000001" customHeight="1">
      <c r="A683" s="385">
        <v>1983</v>
      </c>
      <c r="B683" s="282" t="s">
        <v>83</v>
      </c>
      <c r="C683" s="155">
        <v>92.451612903225808</v>
      </c>
      <c r="D683" s="155">
        <v>94.25</v>
      </c>
      <c r="E683" s="155">
        <v>90.354838709677423</v>
      </c>
      <c r="F683" s="155">
        <v>88.5</v>
      </c>
      <c r="G683" s="155">
        <v>75.225806451612897</v>
      </c>
      <c r="H683" s="155">
        <v>88.266666666666666</v>
      </c>
      <c r="I683" s="155">
        <v>90.161290322580641</v>
      </c>
      <c r="J683" s="155">
        <v>76.483870967741936</v>
      </c>
      <c r="K683" s="155">
        <v>90.5</v>
      </c>
      <c r="L683" s="155">
        <v>84.354838709677423</v>
      </c>
      <c r="M683" s="155">
        <v>91.3</v>
      </c>
      <c r="N683" s="155">
        <v>85.161290322580641</v>
      </c>
      <c r="O683" s="42"/>
    </row>
    <row r="684" spans="1:15" ht="20.100000000000001" customHeight="1">
      <c r="A684" s="385"/>
      <c r="B684" s="282" t="s">
        <v>82</v>
      </c>
      <c r="C684" s="155">
        <v>51.516129032258064</v>
      </c>
      <c r="D684" s="155">
        <v>51.75</v>
      </c>
      <c r="E684" s="155">
        <v>45.193548387096776</v>
      </c>
      <c r="F684" s="155">
        <v>35.633333333333333</v>
      </c>
      <c r="G684" s="155">
        <v>25.870967741935484</v>
      </c>
      <c r="H684" s="155">
        <v>33.4</v>
      </c>
      <c r="I684" s="155">
        <v>30.677419354838708</v>
      </c>
      <c r="J684" s="155">
        <v>35.258064516129032</v>
      </c>
      <c r="K684" s="155">
        <v>37.4</v>
      </c>
      <c r="L684" s="155">
        <v>35.87096774193548</v>
      </c>
      <c r="M684" s="155">
        <v>41.43333333333333</v>
      </c>
      <c r="N684" s="155">
        <v>44.451612903225808</v>
      </c>
      <c r="O684" s="42"/>
    </row>
    <row r="685" spans="1:15" ht="20.100000000000001" customHeight="1">
      <c r="A685" s="385">
        <v>1984</v>
      </c>
      <c r="B685" s="282" t="s">
        <v>83</v>
      </c>
      <c r="C685" s="155">
        <v>89.612903225806448</v>
      </c>
      <c r="D685" s="155">
        <v>88.620689655172413</v>
      </c>
      <c r="E685" s="155">
        <v>90.41935483870968</v>
      </c>
      <c r="F685" s="155">
        <v>75.833333333333329</v>
      </c>
      <c r="G685" s="155">
        <v>76.967741935483872</v>
      </c>
      <c r="H685" s="155">
        <v>84.666666666666671</v>
      </c>
      <c r="I685" s="155">
        <v>79.741935483870961</v>
      </c>
      <c r="J685" s="155">
        <v>84.516129032258064</v>
      </c>
      <c r="K685" s="155">
        <v>86.733333333333334</v>
      </c>
      <c r="L685" s="155">
        <v>86.838709677419359</v>
      </c>
      <c r="M685" s="155">
        <v>86.333333333333329</v>
      </c>
      <c r="N685" s="155">
        <v>90.58064516129032</v>
      </c>
      <c r="O685" s="42"/>
    </row>
    <row r="686" spans="1:15" ht="20.100000000000001" customHeight="1">
      <c r="A686" s="385"/>
      <c r="B686" s="282" t="s">
        <v>82</v>
      </c>
      <c r="C686" s="155">
        <v>44.967741935483872</v>
      </c>
      <c r="D686" s="155">
        <v>39.068965517241381</v>
      </c>
      <c r="E686" s="155">
        <v>34.193548387096776</v>
      </c>
      <c r="F686" s="155">
        <v>24.4</v>
      </c>
      <c r="G686" s="155">
        <v>23.548387096774192</v>
      </c>
      <c r="H686" s="155">
        <v>35.6</v>
      </c>
      <c r="I686" s="155">
        <v>24.322580645161292</v>
      </c>
      <c r="J686" s="155">
        <v>41.967741935483872</v>
      </c>
      <c r="K686" s="155">
        <v>28.666666666666668</v>
      </c>
      <c r="L686" s="155">
        <v>33.225806451612904</v>
      </c>
      <c r="M686" s="155">
        <v>37.166666666666664</v>
      </c>
      <c r="N686" s="155">
        <v>51.774193548387096</v>
      </c>
      <c r="O686" s="42"/>
    </row>
    <row r="687" spans="1:15" ht="20.100000000000001" customHeight="1">
      <c r="A687" s="385">
        <v>1985</v>
      </c>
      <c r="B687" s="282" t="s">
        <v>83</v>
      </c>
      <c r="C687" s="155">
        <v>93.58064516129032</v>
      </c>
      <c r="D687" s="155">
        <v>88.392857142857139</v>
      </c>
      <c r="E687" s="155">
        <v>83</v>
      </c>
      <c r="F687" s="155">
        <v>84.1</v>
      </c>
      <c r="G687" s="155">
        <v>84.41935483870968</v>
      </c>
      <c r="H687" s="155">
        <v>84.266666666666666</v>
      </c>
      <c r="I687" s="155">
        <v>81.903225806451616</v>
      </c>
      <c r="J687" s="155">
        <v>82.064516129032256</v>
      </c>
      <c r="K687" s="155">
        <v>92.7</v>
      </c>
      <c r="L687" s="155">
        <v>88.967741935483872</v>
      </c>
      <c r="M687" s="155">
        <v>90.666666666666671</v>
      </c>
      <c r="N687" s="155">
        <v>85.483870967741936</v>
      </c>
      <c r="O687" s="42"/>
    </row>
    <row r="688" spans="1:15" ht="20.100000000000001" customHeight="1">
      <c r="A688" s="385"/>
      <c r="B688" s="282" t="s">
        <v>82</v>
      </c>
      <c r="C688" s="155">
        <v>52.322580645161288</v>
      </c>
      <c r="D688" s="155">
        <v>44.071428571428569</v>
      </c>
      <c r="E688" s="155">
        <v>38.258064516129032</v>
      </c>
      <c r="F688" s="155">
        <v>33.966666666666669</v>
      </c>
      <c r="G688" s="155">
        <v>31</v>
      </c>
      <c r="H688" s="155">
        <v>30.3</v>
      </c>
      <c r="I688" s="155">
        <v>33</v>
      </c>
      <c r="J688" s="155">
        <v>25.258064516129032</v>
      </c>
      <c r="K688" s="155">
        <v>28.033333333333335</v>
      </c>
      <c r="L688" s="155">
        <v>39.645161290322584</v>
      </c>
      <c r="M688" s="155">
        <v>46.8</v>
      </c>
      <c r="N688" s="155">
        <v>44.838709677419352</v>
      </c>
      <c r="O688" s="42"/>
    </row>
    <row r="689" spans="1:15" ht="20.100000000000001" customHeight="1">
      <c r="A689" s="385">
        <v>1986</v>
      </c>
      <c r="B689" s="282" t="s">
        <v>83</v>
      </c>
      <c r="C689" s="155">
        <v>90.870967741935488</v>
      </c>
      <c r="D689" s="155">
        <v>89.107142857142861</v>
      </c>
      <c r="E689" s="155">
        <v>83.41935483870968</v>
      </c>
      <c r="F689" s="155">
        <v>78.166666666666671</v>
      </c>
      <c r="G689" s="155">
        <v>71.096774193548384</v>
      </c>
      <c r="H689" s="155">
        <v>80.233333333333334</v>
      </c>
      <c r="I689" s="155">
        <v>77.322580645161295</v>
      </c>
      <c r="J689" s="155">
        <v>74.032258064516128</v>
      </c>
      <c r="K689" s="155">
        <v>84.86666666666666</v>
      </c>
      <c r="L689" s="155">
        <v>90.290322580645167</v>
      </c>
      <c r="M689" s="155">
        <v>83.36666666666666</v>
      </c>
      <c r="N689" s="155">
        <v>87.483870967741936</v>
      </c>
      <c r="O689" s="42"/>
    </row>
    <row r="690" spans="1:15" ht="20.100000000000001" customHeight="1">
      <c r="A690" s="385"/>
      <c r="B690" s="282" t="s">
        <v>82</v>
      </c>
      <c r="C690" s="155">
        <v>47.612903225806448</v>
      </c>
      <c r="D690" s="155">
        <v>47.571428571428569</v>
      </c>
      <c r="E690" s="155">
        <v>36.838709677419352</v>
      </c>
      <c r="F690" s="155">
        <v>31.7</v>
      </c>
      <c r="G690" s="155">
        <v>22.032258064516128</v>
      </c>
      <c r="H690" s="155">
        <v>35.466666666666669</v>
      </c>
      <c r="I690" s="155">
        <v>23.677419354838708</v>
      </c>
      <c r="J690" s="155">
        <v>28.161290322580644</v>
      </c>
      <c r="K690" s="155">
        <v>21.6</v>
      </c>
      <c r="L690" s="155">
        <v>33.12903225806452</v>
      </c>
      <c r="M690" s="155">
        <v>39.43333333333333</v>
      </c>
      <c r="N690" s="155">
        <v>47.741935483870968</v>
      </c>
      <c r="O690" s="42"/>
    </row>
    <row r="691" spans="1:15" ht="20.100000000000001" customHeight="1">
      <c r="A691" s="385">
        <v>1987</v>
      </c>
      <c r="B691" s="282" t="s">
        <v>83</v>
      </c>
      <c r="C691" s="155">
        <v>90.741935483870961</v>
      </c>
      <c r="D691" s="155">
        <v>89.464285714285708</v>
      </c>
      <c r="E691" s="155">
        <v>84.806451612903231</v>
      </c>
      <c r="F691" s="155">
        <v>79.933333333333337</v>
      </c>
      <c r="G691" s="155">
        <v>76.774193548387103</v>
      </c>
      <c r="H691" s="155">
        <v>85.166666666666671</v>
      </c>
      <c r="I691" s="155">
        <v>81.161290322580641</v>
      </c>
      <c r="J691" s="155">
        <v>72.193548387096769</v>
      </c>
      <c r="K691" s="155">
        <v>88.9</v>
      </c>
      <c r="L691" s="155">
        <v>84.096774193548384</v>
      </c>
      <c r="M691" s="155">
        <v>90.13333333333334</v>
      </c>
      <c r="N691" s="155">
        <v>88.387096774193552</v>
      </c>
      <c r="O691" s="42"/>
    </row>
    <row r="692" spans="1:15" ht="20.100000000000001" customHeight="1">
      <c r="A692" s="385"/>
      <c r="B692" s="282" t="s">
        <v>82</v>
      </c>
      <c r="C692" s="155">
        <v>43.935483870967744</v>
      </c>
      <c r="D692" s="155">
        <v>38.357142857142854</v>
      </c>
      <c r="E692" s="155">
        <v>35.935483870967744</v>
      </c>
      <c r="F692" s="155">
        <v>27.733333333333334</v>
      </c>
      <c r="G692" s="155">
        <v>20</v>
      </c>
      <c r="H692" s="155">
        <v>26.633333333333333</v>
      </c>
      <c r="I692" s="155">
        <v>23.06451612903226</v>
      </c>
      <c r="J692" s="155">
        <v>31.967741935483872</v>
      </c>
      <c r="K692" s="155">
        <v>28.3</v>
      </c>
      <c r="L692" s="155">
        <v>29.387096774193548</v>
      </c>
      <c r="M692" s="155">
        <v>40.766666666666666</v>
      </c>
      <c r="N692" s="155">
        <v>43.483870967741936</v>
      </c>
      <c r="O692" s="42"/>
    </row>
    <row r="693" spans="1:15" ht="20.100000000000001" customHeight="1">
      <c r="A693" s="385">
        <v>1988</v>
      </c>
      <c r="B693" s="282" t="s">
        <v>83</v>
      </c>
      <c r="C693" s="155">
        <v>86.967741935483872</v>
      </c>
      <c r="D693" s="155">
        <v>88.58620689655173</v>
      </c>
      <c r="E693" s="155">
        <v>83.258064516129039</v>
      </c>
      <c r="F693" s="155">
        <v>82.13333333333334</v>
      </c>
      <c r="G693" s="155">
        <v>84.193548387096769</v>
      </c>
      <c r="H693" s="155">
        <v>80.900000000000006</v>
      </c>
      <c r="I693" s="155">
        <v>80.387096774193552</v>
      </c>
      <c r="J693" s="155">
        <v>87</v>
      </c>
      <c r="K693" s="155">
        <v>88.233333333333334</v>
      </c>
      <c r="L693" s="155">
        <v>86.032258064516128</v>
      </c>
      <c r="M693" s="155">
        <v>83.6</v>
      </c>
      <c r="N693" s="155">
        <v>85.41935483870968</v>
      </c>
      <c r="O693" s="42"/>
    </row>
    <row r="694" spans="1:15" ht="20.100000000000001" customHeight="1">
      <c r="A694" s="385"/>
      <c r="B694" s="282" t="s">
        <v>82</v>
      </c>
      <c r="C694" s="155">
        <v>42.161290322580648</v>
      </c>
      <c r="D694" s="155">
        <v>54.620689655172413</v>
      </c>
      <c r="E694" s="155">
        <v>34</v>
      </c>
      <c r="F694" s="155">
        <v>29.033333333333335</v>
      </c>
      <c r="G694" s="155">
        <v>27.35483870967742</v>
      </c>
      <c r="H694" s="155">
        <v>26.333333333333332</v>
      </c>
      <c r="I694" s="155">
        <v>31.06451612903226</v>
      </c>
      <c r="J694" s="155">
        <v>34.451612903225808</v>
      </c>
      <c r="K694" s="155">
        <v>30.8</v>
      </c>
      <c r="L694" s="155">
        <v>32.645161290322584</v>
      </c>
      <c r="M694" s="155">
        <v>39.6</v>
      </c>
      <c r="N694" s="155">
        <v>44.354838709677416</v>
      </c>
      <c r="O694" s="42"/>
    </row>
    <row r="695" spans="1:15" ht="20.100000000000001" customHeight="1">
      <c r="A695" s="385">
        <v>1989</v>
      </c>
      <c r="B695" s="282" t="s">
        <v>83</v>
      </c>
      <c r="C695" s="155">
        <v>84.870967741935488</v>
      </c>
      <c r="D695" s="155">
        <v>84.607142857142861</v>
      </c>
      <c r="E695" s="155">
        <v>86.096774193548384</v>
      </c>
      <c r="F695" s="155">
        <v>83.7</v>
      </c>
      <c r="G695" s="155">
        <v>79.967741935483872</v>
      </c>
      <c r="H695" s="155">
        <v>84.7</v>
      </c>
      <c r="I695" s="155">
        <v>77.645161290322577</v>
      </c>
      <c r="J695" s="155">
        <v>83.741935483870961</v>
      </c>
      <c r="K695" s="155">
        <v>80.599999999999994</v>
      </c>
      <c r="L695" s="155">
        <v>86.903225806451616</v>
      </c>
      <c r="M695" s="155">
        <v>86.433333333333337</v>
      </c>
      <c r="N695" s="155">
        <v>88.096774193548384</v>
      </c>
      <c r="O695" s="42"/>
    </row>
    <row r="696" spans="1:15" ht="20.100000000000001" customHeight="1">
      <c r="A696" s="385"/>
      <c r="B696" s="282" t="s">
        <v>82</v>
      </c>
      <c r="C696" s="155">
        <v>45.451612903225808</v>
      </c>
      <c r="D696" s="155">
        <v>41.678571428571431</v>
      </c>
      <c r="E696" s="155">
        <v>33.096774193548384</v>
      </c>
      <c r="F696" s="155">
        <v>34.766666666666666</v>
      </c>
      <c r="G696" s="155">
        <v>24.806451612903224</v>
      </c>
      <c r="H696" s="155">
        <v>30.7</v>
      </c>
      <c r="I696" s="155">
        <v>23.64516129032258</v>
      </c>
      <c r="J696" s="155">
        <v>25.903225806451612</v>
      </c>
      <c r="K696" s="155">
        <v>25.066666666666666</v>
      </c>
      <c r="L696" s="155">
        <v>29.93548387096774</v>
      </c>
      <c r="M696" s="155">
        <v>37.333333333333336</v>
      </c>
      <c r="N696" s="155">
        <v>45.193548387096776</v>
      </c>
      <c r="O696" s="42"/>
    </row>
    <row r="697" spans="1:15" ht="20.100000000000001" customHeight="1">
      <c r="A697" s="385">
        <v>1990</v>
      </c>
      <c r="B697" s="282" t="s">
        <v>83</v>
      </c>
      <c r="C697" s="155">
        <v>88.548387096774192</v>
      </c>
      <c r="D697" s="155">
        <v>87.214285714285708</v>
      </c>
      <c r="E697" s="155">
        <v>84.806451612903231</v>
      </c>
      <c r="F697" s="155">
        <v>82.466666666666669</v>
      </c>
      <c r="G697" s="155">
        <v>81.322580645161295</v>
      </c>
      <c r="H697" s="155">
        <v>79.166666666666671</v>
      </c>
      <c r="I697" s="155">
        <v>74.548387096774192</v>
      </c>
      <c r="J697" s="155">
        <v>88.032258064516128</v>
      </c>
      <c r="K697" s="155">
        <v>89.266666666666666</v>
      </c>
      <c r="L697" s="155">
        <v>88.903225806451616</v>
      </c>
      <c r="M697" s="155">
        <v>87.033333333333331</v>
      </c>
      <c r="N697" s="155">
        <v>89.225806451612897</v>
      </c>
      <c r="O697" s="42"/>
    </row>
    <row r="698" spans="1:15" ht="20.100000000000001" customHeight="1">
      <c r="A698" s="385"/>
      <c r="B698" s="282" t="s">
        <v>82</v>
      </c>
      <c r="C698" s="155">
        <v>46.483870967741936</v>
      </c>
      <c r="D698" s="155">
        <v>45.892857142857146</v>
      </c>
      <c r="E698" s="155">
        <v>31.322580645161292</v>
      </c>
      <c r="F698" s="155">
        <v>20.433333333333334</v>
      </c>
      <c r="G698" s="155">
        <v>23.741935483870968</v>
      </c>
      <c r="H698" s="155">
        <v>27</v>
      </c>
      <c r="I698" s="155">
        <v>24.548387096774192</v>
      </c>
      <c r="J698" s="155">
        <v>34.387096774193552</v>
      </c>
      <c r="K698" s="155">
        <v>37.1</v>
      </c>
      <c r="L698" s="155">
        <v>33.258064516129032</v>
      </c>
      <c r="M698" s="155">
        <v>42.9</v>
      </c>
      <c r="N698" s="155">
        <v>44.096774193548384</v>
      </c>
      <c r="O698" s="42"/>
    </row>
    <row r="699" spans="1:15" ht="20.100000000000001" customHeight="1">
      <c r="A699" s="385">
        <v>1991</v>
      </c>
      <c r="B699" s="282" t="s">
        <v>83</v>
      </c>
      <c r="C699" s="155">
        <v>87.806451612903231</v>
      </c>
      <c r="D699" s="155">
        <v>87.357142857142861</v>
      </c>
      <c r="E699" s="155">
        <v>91.064516129032256</v>
      </c>
      <c r="F699" s="155">
        <v>81.466666666666669</v>
      </c>
      <c r="G699" s="155">
        <v>77.903225806451616</v>
      </c>
      <c r="H699" s="155">
        <v>79.86666666666666</v>
      </c>
      <c r="I699" s="155">
        <v>88.032258064516128</v>
      </c>
      <c r="J699" s="155">
        <v>85.838709677419359</v>
      </c>
      <c r="K699" s="155">
        <v>83</v>
      </c>
      <c r="L699" s="155">
        <v>91.258064516129039</v>
      </c>
      <c r="M699" s="155">
        <v>85.666666666666671</v>
      </c>
      <c r="N699" s="155">
        <v>83.645161290322577</v>
      </c>
      <c r="O699" s="42"/>
    </row>
    <row r="700" spans="1:15" ht="20.100000000000001" customHeight="1">
      <c r="A700" s="385"/>
      <c r="B700" s="282" t="s">
        <v>82</v>
      </c>
      <c r="C700" s="155">
        <v>42.58064516129032</v>
      </c>
      <c r="D700" s="155">
        <v>41.821428571428569</v>
      </c>
      <c r="E700" s="155">
        <v>44.935483870967744</v>
      </c>
      <c r="F700" s="155">
        <v>30.766666666666666</v>
      </c>
      <c r="G700" s="155">
        <v>28.741935483870968</v>
      </c>
      <c r="H700" s="155">
        <v>27.4</v>
      </c>
      <c r="I700" s="155">
        <v>40.645161290322584</v>
      </c>
      <c r="J700" s="155">
        <v>34.483870967741936</v>
      </c>
      <c r="K700" s="155">
        <v>28.366666666666667</v>
      </c>
      <c r="L700" s="155">
        <v>39.548387096774192</v>
      </c>
      <c r="M700" s="155">
        <v>37.366666666666667</v>
      </c>
      <c r="N700" s="155">
        <v>43.58064516129032</v>
      </c>
      <c r="O700" s="42"/>
    </row>
    <row r="701" spans="1:15" ht="20.100000000000001" customHeight="1">
      <c r="A701" s="385">
        <v>1992</v>
      </c>
      <c r="B701" s="282" t="s">
        <v>83</v>
      </c>
      <c r="C701" s="155">
        <v>82</v>
      </c>
      <c r="D701" s="155">
        <v>84.724137931034477</v>
      </c>
      <c r="E701" s="155">
        <v>81.645161290322577</v>
      </c>
      <c r="F701" s="155">
        <v>80.8</v>
      </c>
      <c r="G701" s="155">
        <v>67.612903225806448</v>
      </c>
      <c r="H701" s="155">
        <v>74.3</v>
      </c>
      <c r="I701" s="155">
        <v>81.548387096774192</v>
      </c>
      <c r="J701" s="155">
        <v>85.064516129032256</v>
      </c>
      <c r="K701" s="155">
        <v>83.833333333333329</v>
      </c>
      <c r="L701" s="155">
        <v>84.612903225806448</v>
      </c>
      <c r="M701" s="155">
        <v>86.36666666666666</v>
      </c>
      <c r="N701" s="155">
        <v>85.516129032258064</v>
      </c>
      <c r="O701" s="42"/>
    </row>
    <row r="702" spans="1:15" ht="20.100000000000001" customHeight="1">
      <c r="A702" s="385"/>
      <c r="B702" s="282" t="s">
        <v>82</v>
      </c>
      <c r="C702" s="155">
        <v>47.161290322580648</v>
      </c>
      <c r="D702" s="155">
        <v>44.103448275862071</v>
      </c>
      <c r="E702" s="155">
        <v>35.354838709677416</v>
      </c>
      <c r="F702" s="155">
        <v>31.666666666666668</v>
      </c>
      <c r="G702" s="155">
        <v>20.93548387096774</v>
      </c>
      <c r="H702" s="155">
        <v>23.866666666666667</v>
      </c>
      <c r="I702" s="155">
        <v>31.548387096774192</v>
      </c>
      <c r="J702" s="155">
        <v>31.129032258064516</v>
      </c>
      <c r="K702" s="155">
        <v>21.133333333333333</v>
      </c>
      <c r="L702" s="155">
        <v>35.806451612903224</v>
      </c>
      <c r="M702" s="155">
        <v>37.833333333333336</v>
      </c>
      <c r="N702" s="155">
        <v>44.58064516129032</v>
      </c>
      <c r="O702" s="42"/>
    </row>
    <row r="703" spans="1:15" ht="20.100000000000001" customHeight="1">
      <c r="A703" s="385">
        <v>1993</v>
      </c>
      <c r="B703" s="282" t="s">
        <v>83</v>
      </c>
      <c r="C703" s="155">
        <v>87.225806451612897</v>
      </c>
      <c r="D703" s="155">
        <v>89.392857142857139</v>
      </c>
      <c r="E703" s="155">
        <v>78.483870967741936</v>
      </c>
      <c r="F703" s="155">
        <v>79.966666666666669</v>
      </c>
      <c r="G703" s="155">
        <v>78.774193548387103</v>
      </c>
      <c r="H703" s="155">
        <v>80.766666666666666</v>
      </c>
      <c r="I703" s="155">
        <v>82.677419354838705</v>
      </c>
      <c r="J703" s="155">
        <v>81.096774193548384</v>
      </c>
      <c r="K703" s="155">
        <v>89.63333333333334</v>
      </c>
      <c r="L703" s="155">
        <v>85.903225806451616</v>
      </c>
      <c r="M703" s="155">
        <v>87.36666666666666</v>
      </c>
      <c r="N703" s="155">
        <v>93.096774193548384</v>
      </c>
      <c r="O703" s="42"/>
    </row>
    <row r="704" spans="1:15" ht="20.100000000000001" customHeight="1">
      <c r="A704" s="385"/>
      <c r="B704" s="282" t="s">
        <v>82</v>
      </c>
      <c r="C704" s="155">
        <v>46.806451612903224</v>
      </c>
      <c r="D704" s="155">
        <v>46.642857142857146</v>
      </c>
      <c r="E704" s="155">
        <v>31.64516129032258</v>
      </c>
      <c r="F704" s="155">
        <v>27.533333333333335</v>
      </c>
      <c r="G704" s="155">
        <v>26.70967741935484</v>
      </c>
      <c r="H704" s="155">
        <v>24.7</v>
      </c>
      <c r="I704" s="155">
        <v>27.258064516129032</v>
      </c>
      <c r="J704" s="155">
        <v>26.161290322580644</v>
      </c>
      <c r="K704" s="155">
        <v>29.633333333333333</v>
      </c>
      <c r="L704" s="155">
        <v>27.903225806451612</v>
      </c>
      <c r="M704" s="155">
        <v>41.033333333333331</v>
      </c>
      <c r="N704" s="155">
        <v>50.612903225806448</v>
      </c>
      <c r="O704" s="42"/>
    </row>
    <row r="705" spans="1:15" ht="20.100000000000001" customHeight="1">
      <c r="A705" s="385">
        <v>1994</v>
      </c>
      <c r="B705" s="282" t="s">
        <v>83</v>
      </c>
      <c r="C705" s="155">
        <v>87.548387096774192</v>
      </c>
      <c r="D705" s="155">
        <v>85.285714285714292</v>
      </c>
      <c r="E705" s="155">
        <v>83.967741935483872</v>
      </c>
      <c r="F705" s="155">
        <v>77.266666666666666</v>
      </c>
      <c r="G705" s="155">
        <v>78.064516129032256</v>
      </c>
      <c r="H705" s="155">
        <v>79.266666666666666</v>
      </c>
      <c r="I705" s="155">
        <v>82.548387096774192</v>
      </c>
      <c r="J705" s="155">
        <v>81</v>
      </c>
      <c r="K705" s="155">
        <v>81.833333333333329</v>
      </c>
      <c r="L705" s="155">
        <v>83.806451612903231</v>
      </c>
      <c r="M705" s="155">
        <v>84</v>
      </c>
      <c r="N705" s="155">
        <v>84.387096774193552</v>
      </c>
      <c r="O705" s="42"/>
    </row>
    <row r="706" spans="1:15" ht="20.100000000000001" customHeight="1">
      <c r="A706" s="385"/>
      <c r="B706" s="282" t="s">
        <v>82</v>
      </c>
      <c r="C706" s="155">
        <v>39.935483870967744</v>
      </c>
      <c r="D706" s="155">
        <v>40.678571428571431</v>
      </c>
      <c r="E706" s="155">
        <v>32.741935483870968</v>
      </c>
      <c r="F706" s="155">
        <v>24.6</v>
      </c>
      <c r="G706" s="155">
        <v>24.516129032258064</v>
      </c>
      <c r="H706" s="155">
        <v>26.6</v>
      </c>
      <c r="I706" s="155">
        <v>38.935483870967744</v>
      </c>
      <c r="J706" s="155">
        <v>32.258064516129032</v>
      </c>
      <c r="K706" s="155">
        <v>27.533333333333335</v>
      </c>
      <c r="L706" s="155">
        <v>31.419354838709676</v>
      </c>
      <c r="M706" s="155">
        <v>36.4</v>
      </c>
      <c r="N706" s="155">
        <v>42.322580645161288</v>
      </c>
      <c r="O706" s="42"/>
    </row>
    <row r="707" spans="1:15" ht="20.100000000000001" customHeight="1">
      <c r="A707" s="385">
        <v>1995</v>
      </c>
      <c r="B707" s="282" t="s">
        <v>83</v>
      </c>
      <c r="C707" s="155">
        <v>90.354838709677423</v>
      </c>
      <c r="D707" s="155">
        <v>84.821428571428569</v>
      </c>
      <c r="E707" s="155">
        <v>88.612903225806448</v>
      </c>
      <c r="F707" s="155">
        <v>77.900000000000006</v>
      </c>
      <c r="G707" s="155">
        <v>77.870967741935488</v>
      </c>
      <c r="H707" s="155">
        <v>84.166666666666671</v>
      </c>
      <c r="I707" s="155">
        <v>82.612903225806448</v>
      </c>
      <c r="J707" s="155">
        <v>77.903225806451616</v>
      </c>
      <c r="K707" s="155">
        <v>81.333333333333329</v>
      </c>
      <c r="L707" s="155">
        <v>86.354838709677423</v>
      </c>
      <c r="M707" s="155">
        <v>85.13333333333334</v>
      </c>
      <c r="N707" s="155">
        <v>88.193548387096769</v>
      </c>
      <c r="O707" s="42"/>
    </row>
    <row r="708" spans="1:15" ht="20.100000000000001" customHeight="1">
      <c r="A708" s="385"/>
      <c r="B708" s="282" t="s">
        <v>82</v>
      </c>
      <c r="C708" s="155">
        <v>48.387096774193552</v>
      </c>
      <c r="D708" s="155">
        <v>40.071428571428569</v>
      </c>
      <c r="E708" s="155">
        <v>42.58064516129032</v>
      </c>
      <c r="F708" s="155">
        <v>26.8</v>
      </c>
      <c r="G708" s="155">
        <v>23.032258064516128</v>
      </c>
      <c r="H708" s="155">
        <v>27.133333333333333</v>
      </c>
      <c r="I708" s="155">
        <v>39.096774193548384</v>
      </c>
      <c r="J708" s="155">
        <v>26.64516129032258</v>
      </c>
      <c r="K708" s="155">
        <v>29.433333333333334</v>
      </c>
      <c r="L708" s="155">
        <v>32.193548387096776</v>
      </c>
      <c r="M708" s="155">
        <v>42.1</v>
      </c>
      <c r="N708" s="155">
        <v>55.612903225806448</v>
      </c>
      <c r="O708" s="42"/>
    </row>
    <row r="709" spans="1:15" ht="20.100000000000001" customHeight="1">
      <c r="A709" s="385">
        <v>1996</v>
      </c>
      <c r="B709" s="282" t="s">
        <v>83</v>
      </c>
      <c r="C709" s="155">
        <v>89.935483870967744</v>
      </c>
      <c r="D709" s="155">
        <v>88.34482758620689</v>
      </c>
      <c r="E709" s="155">
        <v>87.709677419354833</v>
      </c>
      <c r="F709" s="155">
        <v>83.63333333333334</v>
      </c>
      <c r="G709" s="155">
        <v>76.258064516129039</v>
      </c>
      <c r="H709" s="155">
        <v>77.900000000000006</v>
      </c>
      <c r="I709" s="155">
        <v>70.483870967741936</v>
      </c>
      <c r="J709" s="155">
        <v>74.774193548387103</v>
      </c>
      <c r="K709" s="155">
        <v>86.233333333333334</v>
      </c>
      <c r="L709" s="155">
        <v>83.387096774193552</v>
      </c>
      <c r="M709" s="155">
        <v>84.733333333333334</v>
      </c>
      <c r="N709" s="155">
        <v>89.870967741935488</v>
      </c>
      <c r="O709" s="42"/>
    </row>
    <row r="710" spans="1:15" ht="20.100000000000001" customHeight="1">
      <c r="A710" s="385"/>
      <c r="B710" s="282" t="s">
        <v>82</v>
      </c>
      <c r="C710" s="155">
        <v>50</v>
      </c>
      <c r="D710" s="155">
        <v>42.758620689655174</v>
      </c>
      <c r="E710" s="155">
        <v>43.935483870967744</v>
      </c>
      <c r="F710" s="155">
        <v>29.233333333333334</v>
      </c>
      <c r="G710" s="155">
        <v>19.096774193548388</v>
      </c>
      <c r="H710" s="155">
        <v>26</v>
      </c>
      <c r="I710" s="155">
        <v>19.838709677419356</v>
      </c>
      <c r="J710" s="155">
        <v>21.806451612903224</v>
      </c>
      <c r="K710" s="155">
        <v>34.733333333333334</v>
      </c>
      <c r="L710" s="155">
        <v>31.096774193548388</v>
      </c>
      <c r="M710" s="155">
        <v>41.8</v>
      </c>
      <c r="N710" s="155">
        <v>43.354838709677416</v>
      </c>
      <c r="O710" s="42"/>
    </row>
    <row r="711" spans="1:15" ht="20.100000000000001" customHeight="1">
      <c r="A711" s="385">
        <v>1997</v>
      </c>
      <c r="B711" s="282" t="s">
        <v>83</v>
      </c>
      <c r="C711" s="155">
        <v>90.064516129032256</v>
      </c>
      <c r="D711" s="155">
        <v>84.714285714285708</v>
      </c>
      <c r="E711" s="155">
        <v>86.451612903225808</v>
      </c>
      <c r="F711" s="155">
        <v>83.666666666666671</v>
      </c>
      <c r="G711" s="155">
        <v>80.903225806451616</v>
      </c>
      <c r="H711" s="155">
        <v>80.3</v>
      </c>
      <c r="I711" s="155">
        <v>81.387096774193552</v>
      </c>
      <c r="J711" s="155">
        <v>85.774193548387103</v>
      </c>
      <c r="K711" s="155">
        <v>89.13333333333334</v>
      </c>
      <c r="L711" s="155">
        <v>84.129032258064512</v>
      </c>
      <c r="M711" s="155">
        <v>85.8</v>
      </c>
      <c r="N711" s="155">
        <v>87.032258064516128</v>
      </c>
      <c r="O711" s="42"/>
    </row>
    <row r="712" spans="1:15" ht="20.100000000000001" customHeight="1">
      <c r="A712" s="385"/>
      <c r="B712" s="282" t="s">
        <v>82</v>
      </c>
      <c r="C712" s="155">
        <v>46.741935483870968</v>
      </c>
      <c r="D712" s="155">
        <v>45.678571428571431</v>
      </c>
      <c r="E712" s="155">
        <v>40.161290322580648</v>
      </c>
      <c r="F712" s="155">
        <v>33.233333333333334</v>
      </c>
      <c r="G712" s="155">
        <v>21.967741935483872</v>
      </c>
      <c r="H712" s="155">
        <v>26.8</v>
      </c>
      <c r="I712" s="155">
        <v>34.70967741935484</v>
      </c>
      <c r="J712" s="155">
        <v>38.58064516129032</v>
      </c>
      <c r="K712" s="155">
        <v>27.9</v>
      </c>
      <c r="L712" s="155">
        <v>30.032258064516128</v>
      </c>
      <c r="M712" s="155">
        <v>44.3</v>
      </c>
      <c r="N712" s="155">
        <v>47.612903225806448</v>
      </c>
      <c r="O712" s="42"/>
    </row>
    <row r="713" spans="1:15" ht="20.100000000000001" customHeight="1">
      <c r="A713" s="385">
        <v>1998</v>
      </c>
      <c r="B713" s="282" t="s">
        <v>83</v>
      </c>
      <c r="C713" s="155">
        <v>89.354838709677423</v>
      </c>
      <c r="D713" s="155">
        <v>86.75</v>
      </c>
      <c r="E713" s="155">
        <v>82.838709677419359</v>
      </c>
      <c r="F713" s="155">
        <v>76.733333333333334</v>
      </c>
      <c r="G713" s="155">
        <v>78.258064516129039</v>
      </c>
      <c r="H713" s="155">
        <v>82.8</v>
      </c>
      <c r="I713" s="155">
        <v>71.387096774193552</v>
      </c>
      <c r="J713" s="155">
        <v>70.870967741935488</v>
      </c>
      <c r="K713" s="155">
        <v>86.433333333333337</v>
      </c>
      <c r="L713" s="155">
        <v>82.354838709677423</v>
      </c>
      <c r="M713" s="155">
        <v>89.433333333333337</v>
      </c>
      <c r="N713" s="155">
        <v>95.645161290322577</v>
      </c>
      <c r="O713" s="42"/>
    </row>
    <row r="714" spans="1:15" ht="20.100000000000001" customHeight="1">
      <c r="A714" s="385"/>
      <c r="B714" s="282" t="s">
        <v>82</v>
      </c>
      <c r="C714" s="155">
        <v>53.806451612903224</v>
      </c>
      <c r="D714" s="155">
        <v>39.714285714285715</v>
      </c>
      <c r="E714" s="155">
        <v>34.354838709677416</v>
      </c>
      <c r="F714" s="155">
        <v>28.7</v>
      </c>
      <c r="G714" s="155">
        <v>20.161290322580644</v>
      </c>
      <c r="H714" s="155">
        <v>21.033333333333335</v>
      </c>
      <c r="I714" s="155">
        <v>26.225806451612904</v>
      </c>
      <c r="J714" s="155">
        <v>21.548387096774192</v>
      </c>
      <c r="K714" s="155">
        <v>24.266666666666666</v>
      </c>
      <c r="L714" s="155">
        <v>29.483870967741936</v>
      </c>
      <c r="M714" s="155">
        <v>38.866666666666667</v>
      </c>
      <c r="N714" s="155">
        <v>49.096774193548384</v>
      </c>
      <c r="O714" s="42"/>
    </row>
    <row r="715" spans="1:15" ht="20.100000000000001" customHeight="1">
      <c r="A715" s="385">
        <v>1999</v>
      </c>
      <c r="B715" s="282" t="s">
        <v>83</v>
      </c>
      <c r="C715" s="155">
        <v>84.709677419354833</v>
      </c>
      <c r="D715" s="155">
        <v>86.178571428571431</v>
      </c>
      <c r="E715" s="155">
        <v>84.354838709677423</v>
      </c>
      <c r="F715" s="155">
        <v>75.966666666666669</v>
      </c>
      <c r="G715" s="155">
        <v>82.41935483870968</v>
      </c>
      <c r="H715" s="155">
        <v>79.666666666666671</v>
      </c>
      <c r="I715" s="155">
        <v>79.354838709677423</v>
      </c>
      <c r="J715" s="155">
        <v>65.258064516129039</v>
      </c>
      <c r="K715" s="155">
        <v>79.2</v>
      </c>
      <c r="L715" s="155">
        <v>88.709677419354833</v>
      </c>
      <c r="M715" s="155">
        <v>83.566666666666663</v>
      </c>
      <c r="N715" s="155">
        <v>84.774193548387103</v>
      </c>
      <c r="O715" s="42"/>
    </row>
    <row r="716" spans="1:15" ht="20.100000000000001" customHeight="1">
      <c r="A716" s="385"/>
      <c r="B716" s="282" t="s">
        <v>82</v>
      </c>
      <c r="C716" s="155">
        <v>41.70967741935484</v>
      </c>
      <c r="D716" s="155">
        <v>38.571428571428569</v>
      </c>
      <c r="E716" s="155">
        <v>29.967741935483872</v>
      </c>
      <c r="F716" s="155">
        <v>21.1</v>
      </c>
      <c r="G716" s="155">
        <v>24.096774193548388</v>
      </c>
      <c r="H716" s="155">
        <v>17.2</v>
      </c>
      <c r="I716" s="155">
        <v>25.838709677419356</v>
      </c>
      <c r="J716" s="155">
        <v>15.838709677419354</v>
      </c>
      <c r="K716" s="155">
        <v>26.9</v>
      </c>
      <c r="L716" s="155">
        <v>29.225806451612904</v>
      </c>
      <c r="M716" s="155">
        <v>37.43333333333333</v>
      </c>
      <c r="N716" s="155">
        <v>41.161290322580648</v>
      </c>
      <c r="O716" s="42"/>
    </row>
    <row r="717" spans="1:15" ht="20.100000000000001" customHeight="1">
      <c r="A717" s="385">
        <v>2000</v>
      </c>
      <c r="B717" s="282" t="s">
        <v>83</v>
      </c>
      <c r="C717" s="155">
        <v>87.322580645161295</v>
      </c>
      <c r="D717" s="155">
        <v>86.896551724137936</v>
      </c>
      <c r="E717" s="155">
        <v>82.967741935483872</v>
      </c>
      <c r="F717" s="155">
        <v>77.766666666666666</v>
      </c>
      <c r="G717" s="155">
        <v>76.032258064516128</v>
      </c>
      <c r="H717" s="155">
        <v>85.033333333333331</v>
      </c>
      <c r="I717" s="155">
        <v>73.483870967741936</v>
      </c>
      <c r="J717" s="155">
        <v>67.677419354838705</v>
      </c>
      <c r="K717" s="155">
        <v>79.166666666666671</v>
      </c>
      <c r="L717" s="155">
        <v>83.967741935483872</v>
      </c>
      <c r="M717" s="155">
        <v>78.533333333333331</v>
      </c>
      <c r="N717" s="155">
        <v>87.548387096774192</v>
      </c>
      <c r="O717" s="42"/>
    </row>
    <row r="718" spans="1:15" ht="20.100000000000001" customHeight="1">
      <c r="A718" s="385"/>
      <c r="B718" s="282" t="s">
        <v>82</v>
      </c>
      <c r="C718" s="155">
        <v>42.677419354838712</v>
      </c>
      <c r="D718" s="155">
        <v>39.310344827586206</v>
      </c>
      <c r="E718" s="155">
        <v>29.29032258064516</v>
      </c>
      <c r="F718" s="155">
        <v>19.566666666666666</v>
      </c>
      <c r="G718" s="155">
        <v>26.096774193548388</v>
      </c>
      <c r="H718" s="155">
        <v>21.466666666666665</v>
      </c>
      <c r="I718" s="155">
        <v>16.322580645161292</v>
      </c>
      <c r="J718" s="155">
        <v>16.322580645161292</v>
      </c>
      <c r="K718" s="155">
        <v>27.3</v>
      </c>
      <c r="L718" s="155">
        <v>27.70967741935484</v>
      </c>
      <c r="M718" s="155">
        <v>36.966666666666669</v>
      </c>
      <c r="N718" s="155">
        <v>40.87096774193548</v>
      </c>
      <c r="O718" s="42"/>
    </row>
    <row r="719" spans="1:15" ht="20.100000000000001" customHeight="1">
      <c r="A719" s="385">
        <v>2001</v>
      </c>
      <c r="B719" s="282" t="s">
        <v>83</v>
      </c>
      <c r="C719" s="155">
        <v>84.387096774193552</v>
      </c>
      <c r="D719" s="155">
        <v>86.75</v>
      </c>
      <c r="E719" s="155">
        <v>86.032258064516128</v>
      </c>
      <c r="F719" s="155">
        <v>82.533333333333331</v>
      </c>
      <c r="G719" s="155">
        <v>68</v>
      </c>
      <c r="H719" s="155">
        <v>78.900000000000006</v>
      </c>
      <c r="I719" s="155">
        <v>71.741935483870961</v>
      </c>
      <c r="J719" s="155">
        <v>75.806451612903231</v>
      </c>
      <c r="K719" s="155">
        <v>86.833333333333329</v>
      </c>
      <c r="L719" s="155">
        <v>84.096774193548384</v>
      </c>
      <c r="M719" s="155">
        <v>84.13333333333334</v>
      </c>
      <c r="N719" s="155">
        <v>89.774193548387103</v>
      </c>
      <c r="O719" s="42"/>
    </row>
    <row r="720" spans="1:15" ht="20.100000000000001" customHeight="1">
      <c r="A720" s="385"/>
      <c r="B720" s="282" t="s">
        <v>82</v>
      </c>
      <c r="C720" s="155">
        <v>40.612903225806448</v>
      </c>
      <c r="D720" s="155">
        <v>36.892857142857146</v>
      </c>
      <c r="E720" s="155">
        <v>30.322580645161292</v>
      </c>
      <c r="F720" s="155">
        <v>20.766666666666666</v>
      </c>
      <c r="G720" s="155">
        <v>17.387096774193548</v>
      </c>
      <c r="H720" s="155">
        <v>21</v>
      </c>
      <c r="I720" s="155">
        <v>23.161290322580644</v>
      </c>
      <c r="J720" s="155">
        <v>16.548387096774192</v>
      </c>
      <c r="K720" s="155">
        <v>24.933333333333334</v>
      </c>
      <c r="L720" s="155">
        <v>30.161290322580644</v>
      </c>
      <c r="M720" s="155">
        <v>38.299999999999997</v>
      </c>
      <c r="N720" s="155">
        <v>41.548387096774192</v>
      </c>
      <c r="O720" s="42"/>
    </row>
    <row r="721" spans="1:15" ht="20.100000000000001" customHeight="1">
      <c r="A721" s="385">
        <v>2002</v>
      </c>
      <c r="B721" s="282" t="s">
        <v>83</v>
      </c>
      <c r="C721" s="155">
        <v>79.806451612903231</v>
      </c>
      <c r="D721" s="155">
        <v>82.214285714285708</v>
      </c>
      <c r="E721" s="155">
        <v>84.354838709677423</v>
      </c>
      <c r="F721" s="155">
        <v>80.599999999999994</v>
      </c>
      <c r="G721" s="155">
        <v>76.903225806451616</v>
      </c>
      <c r="H721" s="155">
        <v>81.3</v>
      </c>
      <c r="I721" s="155">
        <v>83.41935483870968</v>
      </c>
      <c r="J721" s="155">
        <v>83.870967741935488</v>
      </c>
      <c r="K721" s="155">
        <v>87.266666666666666</v>
      </c>
      <c r="L721" s="155">
        <v>88.838709677419359</v>
      </c>
      <c r="M721" s="155">
        <v>84.36666666666666</v>
      </c>
      <c r="N721" s="155">
        <v>81.516129032258064</v>
      </c>
      <c r="O721" s="42"/>
    </row>
    <row r="722" spans="1:15" ht="20.100000000000001" customHeight="1">
      <c r="A722" s="385"/>
      <c r="B722" s="282" t="s">
        <v>82</v>
      </c>
      <c r="C722" s="155">
        <v>36.29032258064516</v>
      </c>
      <c r="D722" s="155">
        <v>35.178571428571431</v>
      </c>
      <c r="E722" s="155">
        <v>33.193548387096776</v>
      </c>
      <c r="F722" s="155">
        <v>24.066666666666666</v>
      </c>
      <c r="G722" s="155">
        <v>18.93548387096774</v>
      </c>
      <c r="H722" s="155">
        <v>21.533333333333335</v>
      </c>
      <c r="I722" s="155">
        <v>22.870967741935484</v>
      </c>
      <c r="J722" s="155">
        <v>30.741935483870968</v>
      </c>
      <c r="K722" s="155">
        <v>27.433333333333334</v>
      </c>
      <c r="L722" s="155">
        <v>27.322580645161292</v>
      </c>
      <c r="M722" s="155">
        <v>36.966666666666669</v>
      </c>
      <c r="N722" s="155">
        <v>38.903225806451616</v>
      </c>
      <c r="O722" s="42"/>
    </row>
    <row r="723" spans="1:15" ht="20.100000000000001" customHeight="1">
      <c r="A723" s="385">
        <v>2003</v>
      </c>
      <c r="B723" s="282" t="s">
        <v>83</v>
      </c>
      <c r="C723" s="155">
        <v>86.645161290322577</v>
      </c>
      <c r="D723" s="155">
        <v>80.607142857142861</v>
      </c>
      <c r="E723" s="155">
        <v>77.096774193548384</v>
      </c>
      <c r="F723" s="155">
        <v>75.8</v>
      </c>
      <c r="G723" s="155">
        <v>75.258064516129039</v>
      </c>
      <c r="H723" s="155">
        <v>86.733333333333334</v>
      </c>
      <c r="I723" s="155">
        <v>81.741935483870961</v>
      </c>
      <c r="J723" s="155">
        <v>79.451612903225808</v>
      </c>
      <c r="K723" s="155">
        <v>88.2</v>
      </c>
      <c r="L723" s="155">
        <v>85.935483870967744</v>
      </c>
      <c r="M723" s="155">
        <v>82.4</v>
      </c>
      <c r="N723" s="155">
        <v>87</v>
      </c>
      <c r="O723" s="42"/>
    </row>
    <row r="724" spans="1:15" ht="20.100000000000001" customHeight="1">
      <c r="A724" s="385"/>
      <c r="B724" s="282" t="s">
        <v>82</v>
      </c>
      <c r="C724" s="155">
        <v>43.451612903225808</v>
      </c>
      <c r="D724" s="155">
        <v>33.357142857142854</v>
      </c>
      <c r="E724" s="155">
        <v>26.06451612903226</v>
      </c>
      <c r="F724" s="155">
        <v>24.1</v>
      </c>
      <c r="G724" s="155">
        <v>19.419354838709676</v>
      </c>
      <c r="H724" s="155">
        <v>23.8</v>
      </c>
      <c r="I724" s="155">
        <v>30.93548387096774</v>
      </c>
      <c r="J724" s="155">
        <v>20.870967741935484</v>
      </c>
      <c r="K724" s="155">
        <v>27.9</v>
      </c>
      <c r="L724" s="155">
        <v>29.70967741935484</v>
      </c>
      <c r="M724" s="155">
        <v>44.533333333333331</v>
      </c>
      <c r="N724" s="155">
        <v>47.354838709677416</v>
      </c>
      <c r="O724" s="42"/>
    </row>
    <row r="725" spans="1:15" ht="20.100000000000001" customHeight="1">
      <c r="A725" s="385">
        <v>2004</v>
      </c>
      <c r="B725" s="282" t="s">
        <v>83</v>
      </c>
      <c r="C725" s="155">
        <v>80.516129032258064</v>
      </c>
      <c r="D725" s="155">
        <v>89.724137931034477</v>
      </c>
      <c r="E725" s="155">
        <v>88.258064516129039</v>
      </c>
      <c r="F725" s="155">
        <v>77.733333333333334</v>
      </c>
      <c r="G725" s="155">
        <v>76.709677419354833</v>
      </c>
      <c r="H725" s="155">
        <v>76.266666666666666</v>
      </c>
      <c r="I725" s="155">
        <v>80.645161290322577</v>
      </c>
      <c r="J725" s="155">
        <v>78.838709677419359</v>
      </c>
      <c r="K725" s="155">
        <v>79.599999999999994</v>
      </c>
      <c r="L725" s="155">
        <v>90.225806451612897</v>
      </c>
      <c r="M725" s="155">
        <v>84.833333333333329</v>
      </c>
      <c r="N725" s="155">
        <v>85.032258064516128</v>
      </c>
      <c r="O725" s="42"/>
    </row>
    <row r="726" spans="1:15" ht="20.100000000000001" customHeight="1">
      <c r="A726" s="385"/>
      <c r="B726" s="282" t="s">
        <v>82</v>
      </c>
      <c r="C726" s="155">
        <v>40.032258064516128</v>
      </c>
      <c r="D726" s="155">
        <v>39.551724137931032</v>
      </c>
      <c r="E726" s="155">
        <v>29.580645161290324</v>
      </c>
      <c r="F726" s="155">
        <v>29.333333333333332</v>
      </c>
      <c r="G726" s="155">
        <v>21.06451612903226</v>
      </c>
      <c r="H726" s="155">
        <v>20.066666666666666</v>
      </c>
      <c r="I726" s="155">
        <v>19.838709677419356</v>
      </c>
      <c r="J726" s="155">
        <v>29.64516129032258</v>
      </c>
      <c r="K726" s="155">
        <v>25.6</v>
      </c>
      <c r="L726" s="155">
        <v>32.774193548387096</v>
      </c>
      <c r="M726" s="155">
        <v>34.9</v>
      </c>
      <c r="N726" s="155">
        <v>47.29032258064516</v>
      </c>
      <c r="O726" s="42"/>
    </row>
    <row r="727" spans="1:15" ht="20.100000000000001" customHeight="1">
      <c r="A727" s="385">
        <v>2005</v>
      </c>
      <c r="B727" s="282" t="s">
        <v>83</v>
      </c>
      <c r="C727" s="155">
        <v>89.903225806451616</v>
      </c>
      <c r="D727" s="155">
        <v>85.178571428571431</v>
      </c>
      <c r="E727" s="155">
        <v>79.41935483870968</v>
      </c>
      <c r="F727" s="155">
        <v>74.333333333333329</v>
      </c>
      <c r="G727" s="155">
        <v>69.967741935483872</v>
      </c>
      <c r="H727" s="155">
        <v>85.2</v>
      </c>
      <c r="I727" s="155">
        <v>74.645161290322577</v>
      </c>
      <c r="J727" s="155">
        <v>74.193548387096769</v>
      </c>
      <c r="K727" s="155">
        <v>83.9</v>
      </c>
      <c r="L727" s="155">
        <v>82.548387096774192</v>
      </c>
      <c r="M727" s="155">
        <v>81.63333333333334</v>
      </c>
      <c r="N727" s="155">
        <v>88.064516129032256</v>
      </c>
      <c r="O727" s="42"/>
    </row>
    <row r="728" spans="1:15" ht="20.100000000000001" customHeight="1">
      <c r="A728" s="385"/>
      <c r="B728" s="282" t="s">
        <v>82</v>
      </c>
      <c r="C728" s="155">
        <v>46.354838709677416</v>
      </c>
      <c r="D728" s="155">
        <v>39.321428571428569</v>
      </c>
      <c r="E728" s="155">
        <v>34.451612903225808</v>
      </c>
      <c r="F728" s="155">
        <v>21.966666666666665</v>
      </c>
      <c r="G728" s="155">
        <v>19.677419354838708</v>
      </c>
      <c r="H728" s="155">
        <v>28.533333333333335</v>
      </c>
      <c r="I728" s="155">
        <v>28.93548387096774</v>
      </c>
      <c r="J728" s="155">
        <v>22.612903225806452</v>
      </c>
      <c r="K728" s="155">
        <v>28.733333333333334</v>
      </c>
      <c r="L728" s="155">
        <v>23.806451612903224</v>
      </c>
      <c r="M728" s="155">
        <v>35.666666666666664</v>
      </c>
      <c r="N728" s="155">
        <v>44.322580645161288</v>
      </c>
      <c r="O728" s="42"/>
    </row>
    <row r="729" spans="1:15" ht="20.100000000000001" customHeight="1">
      <c r="A729" s="385">
        <v>2006</v>
      </c>
      <c r="B729" s="282" t="s">
        <v>83</v>
      </c>
      <c r="C729" s="155">
        <v>74.290322580645167</v>
      </c>
      <c r="D729" s="155">
        <v>79.392857142857139</v>
      </c>
      <c r="E729" s="155">
        <v>83.161290322580641</v>
      </c>
      <c r="F729" s="155">
        <v>72.63333333333334</v>
      </c>
      <c r="G729" s="155">
        <v>77.193548387096769</v>
      </c>
      <c r="H729" s="155">
        <v>73.933333333333337</v>
      </c>
      <c r="I729" s="155">
        <v>76.387096774193552</v>
      </c>
      <c r="J729" s="155">
        <v>65.612903225806448</v>
      </c>
      <c r="K729" s="155">
        <v>78.8</v>
      </c>
      <c r="L729" s="155">
        <v>82.838709677419359</v>
      </c>
      <c r="M729" s="155">
        <v>84.3</v>
      </c>
      <c r="N729" s="155">
        <v>88.387096774193552</v>
      </c>
      <c r="O729" s="42"/>
    </row>
    <row r="730" spans="1:15" ht="20.100000000000001" customHeight="1">
      <c r="A730" s="385"/>
      <c r="B730" s="282" t="s">
        <v>82</v>
      </c>
      <c r="C730" s="155">
        <v>35.806451612903224</v>
      </c>
      <c r="D730" s="155">
        <v>38.285714285714285</v>
      </c>
      <c r="E730" s="155">
        <v>25.93548387096774</v>
      </c>
      <c r="F730" s="155">
        <v>22.466666666666665</v>
      </c>
      <c r="G730" s="155">
        <v>21.096774193548388</v>
      </c>
      <c r="H730" s="155">
        <v>18.033333333333335</v>
      </c>
      <c r="I730" s="155">
        <v>24.741935483870968</v>
      </c>
      <c r="J730" s="155">
        <v>18.258064516129032</v>
      </c>
      <c r="K730" s="155">
        <v>23.5</v>
      </c>
      <c r="L730" s="155">
        <v>27.612903225806452</v>
      </c>
      <c r="M730" s="155">
        <v>39.200000000000003</v>
      </c>
      <c r="N730" s="155">
        <v>51.516129032258064</v>
      </c>
      <c r="O730" s="42"/>
    </row>
    <row r="731" spans="1:15" ht="20.100000000000001" customHeight="1">
      <c r="A731" s="385">
        <v>2007</v>
      </c>
      <c r="B731" s="282" t="s">
        <v>83</v>
      </c>
      <c r="C731" s="155">
        <v>88.870967741935488</v>
      </c>
      <c r="D731" s="155">
        <v>90.107142857142861</v>
      </c>
      <c r="E731" s="155">
        <v>75.451612903225808</v>
      </c>
      <c r="F731" s="155">
        <v>71.166666666666671</v>
      </c>
      <c r="G731" s="155">
        <v>76.677419354838705</v>
      </c>
      <c r="H731" s="155">
        <v>77.099999999999994</v>
      </c>
      <c r="I731" s="155">
        <v>72.935483870967744</v>
      </c>
      <c r="J731" s="155">
        <v>78.838709677419359</v>
      </c>
      <c r="K731" s="155">
        <v>85.333333333333329</v>
      </c>
      <c r="L731" s="155">
        <v>81.612903225806448</v>
      </c>
      <c r="M731" s="155">
        <v>87.466666666666669</v>
      </c>
      <c r="N731" s="155">
        <v>83.548387096774192</v>
      </c>
      <c r="O731" s="42"/>
    </row>
    <row r="732" spans="1:15" ht="20.100000000000001" customHeight="1">
      <c r="A732" s="385"/>
      <c r="B732" s="282" t="s">
        <v>82</v>
      </c>
      <c r="C732" s="155">
        <v>44.12903225806452</v>
      </c>
      <c r="D732" s="155">
        <v>40.75</v>
      </c>
      <c r="E732" s="155">
        <v>28.516129032258064</v>
      </c>
      <c r="F732" s="155">
        <v>17.066666666666666</v>
      </c>
      <c r="G732" s="155">
        <v>17.225806451612904</v>
      </c>
      <c r="H732" s="155">
        <v>25.833333333333332</v>
      </c>
      <c r="I732" s="155">
        <v>25.35483870967742</v>
      </c>
      <c r="J732" s="155">
        <v>21.903225806451612</v>
      </c>
      <c r="K732" s="155">
        <v>19.066666666666666</v>
      </c>
      <c r="L732" s="155">
        <v>24.096774193548388</v>
      </c>
      <c r="M732" s="155">
        <v>41.733333333333334</v>
      </c>
      <c r="N732" s="155">
        <v>41.354838709677416</v>
      </c>
      <c r="O732" s="42"/>
    </row>
    <row r="733" spans="1:15" ht="20.100000000000001" customHeight="1">
      <c r="A733" s="385">
        <v>2008</v>
      </c>
      <c r="B733" s="282" t="s">
        <v>83</v>
      </c>
      <c r="C733" s="155">
        <v>83.41935483870968</v>
      </c>
      <c r="D733" s="155">
        <v>81.206896551724142</v>
      </c>
      <c r="E733" s="155">
        <v>80.709677419354833</v>
      </c>
      <c r="F733" s="155">
        <v>74.86666666666666</v>
      </c>
      <c r="G733" s="155">
        <v>64.870967741935488</v>
      </c>
      <c r="H733" s="155">
        <v>74.2</v>
      </c>
      <c r="I733" s="155">
        <v>76.032258064516128</v>
      </c>
      <c r="J733" s="155">
        <v>69.225806451612897</v>
      </c>
      <c r="K733" s="155">
        <v>75.599999999999994</v>
      </c>
      <c r="L733" s="155">
        <v>81.741935483870961</v>
      </c>
      <c r="M733" s="155">
        <v>79.433333333333337</v>
      </c>
      <c r="N733" s="155">
        <v>85.870967741935488</v>
      </c>
      <c r="O733" s="42"/>
    </row>
    <row r="734" spans="1:15" ht="20.100000000000001" customHeight="1">
      <c r="A734" s="385"/>
      <c r="B734" s="282" t="s">
        <v>82</v>
      </c>
      <c r="C734" s="155">
        <v>46.12903225806452</v>
      </c>
      <c r="D734" s="155">
        <v>33.413793103448278</v>
      </c>
      <c r="E734" s="155">
        <v>25.838709677419356</v>
      </c>
      <c r="F734" s="155">
        <v>22.133333333333333</v>
      </c>
      <c r="G734" s="155">
        <v>14.35483870967742</v>
      </c>
      <c r="H734" s="155">
        <v>25.366666666666667</v>
      </c>
      <c r="I734" s="155">
        <v>20.419354838709676</v>
      </c>
      <c r="J734" s="155">
        <v>21.129032258064516</v>
      </c>
      <c r="K734" s="155">
        <v>23</v>
      </c>
      <c r="L734" s="155">
        <v>22.35483870967742</v>
      </c>
      <c r="M734" s="155">
        <v>34.466666666666669</v>
      </c>
      <c r="N734" s="155">
        <v>45.548387096774192</v>
      </c>
      <c r="O734" s="42"/>
    </row>
    <row r="735" spans="1:15" ht="20.100000000000001" customHeight="1">
      <c r="A735" s="385">
        <v>2009</v>
      </c>
      <c r="B735" s="282" t="s">
        <v>83</v>
      </c>
      <c r="C735" s="155">
        <v>88.838709677419359</v>
      </c>
      <c r="D735" s="155">
        <v>79.535714285714292</v>
      </c>
      <c r="E735" s="155">
        <v>75.225806451612897</v>
      </c>
      <c r="F735" s="155">
        <v>70</v>
      </c>
      <c r="G735" s="155">
        <v>68.225806451612897</v>
      </c>
      <c r="H735" s="155">
        <v>72.733333333333334</v>
      </c>
      <c r="I735" s="155">
        <v>78.290322580645167</v>
      </c>
      <c r="J735" s="155">
        <v>69.41935483870968</v>
      </c>
      <c r="K735" s="155">
        <v>78.36666666666666</v>
      </c>
      <c r="L735" s="155">
        <v>77.129032258064512</v>
      </c>
      <c r="M735" s="155">
        <v>79.599999999999994</v>
      </c>
      <c r="N735" s="155">
        <v>83.645161290322577</v>
      </c>
      <c r="O735" s="42"/>
    </row>
    <row r="736" spans="1:15" ht="20.100000000000001" customHeight="1">
      <c r="A736" s="385"/>
      <c r="B736" s="282" t="s">
        <v>82</v>
      </c>
      <c r="C736" s="155">
        <v>44.967741935483872</v>
      </c>
      <c r="D736" s="155">
        <v>30.928571428571427</v>
      </c>
      <c r="E736" s="155">
        <v>28</v>
      </c>
      <c r="F736" s="155">
        <v>18.533333333333335</v>
      </c>
      <c r="G736" s="155">
        <v>17.258064516129032</v>
      </c>
      <c r="H736" s="155">
        <v>16.566666666666666</v>
      </c>
      <c r="I736" s="155">
        <v>28.774193548387096</v>
      </c>
      <c r="J736" s="155">
        <v>21.677419354838708</v>
      </c>
      <c r="K736" s="155">
        <v>28.566666666666666</v>
      </c>
      <c r="L736" s="155">
        <v>22.225806451612904</v>
      </c>
      <c r="M736" s="155">
        <v>32.4</v>
      </c>
      <c r="N736" s="155">
        <v>45.70967741935484</v>
      </c>
      <c r="O736" s="42"/>
    </row>
    <row r="737" spans="1:15" ht="20.100000000000001" customHeight="1">
      <c r="A737" s="385">
        <v>2010</v>
      </c>
      <c r="B737" s="282" t="s">
        <v>83</v>
      </c>
      <c r="C737" s="155">
        <v>87.129032258064512</v>
      </c>
      <c r="D737" s="155">
        <v>77.928571428571431</v>
      </c>
      <c r="E737" s="155">
        <v>81.677419354838705</v>
      </c>
      <c r="F737" s="155">
        <v>69.666666666666671</v>
      </c>
      <c r="G737" s="155">
        <v>62.516129032258064</v>
      </c>
      <c r="H737" s="155">
        <v>63.6</v>
      </c>
      <c r="I737" s="155">
        <v>67.838709677419359</v>
      </c>
      <c r="J737" s="155">
        <v>59.87096774193548</v>
      </c>
      <c r="K737" s="155">
        <v>79.466666666666669</v>
      </c>
      <c r="L737" s="155">
        <v>79</v>
      </c>
      <c r="M737" s="155">
        <v>69.400000000000006</v>
      </c>
      <c r="N737" s="155">
        <v>77.58064516129032</v>
      </c>
      <c r="O737" s="42"/>
    </row>
    <row r="738" spans="1:15" ht="20.100000000000001" customHeight="1">
      <c r="A738" s="385"/>
      <c r="B738" s="282" t="s">
        <v>82</v>
      </c>
      <c r="C738" s="155">
        <v>41.322580645161288</v>
      </c>
      <c r="D738" s="155">
        <v>30.107142857142858</v>
      </c>
      <c r="E738" s="155">
        <v>27.870967741935484</v>
      </c>
      <c r="F738" s="155">
        <v>21.733333333333334</v>
      </c>
      <c r="G738" s="155">
        <v>15.548387096774194</v>
      </c>
      <c r="H738" s="155">
        <v>21.433333333333334</v>
      </c>
      <c r="I738" s="155">
        <v>23.741935483870968</v>
      </c>
      <c r="J738" s="155">
        <v>14.290322580645162</v>
      </c>
      <c r="K738" s="155">
        <v>17.5</v>
      </c>
      <c r="L738" s="155">
        <v>29.032258064516128</v>
      </c>
      <c r="M738" s="155">
        <v>29.333333333333332</v>
      </c>
      <c r="N738" s="155">
        <v>33.838709677419352</v>
      </c>
      <c r="O738" s="42"/>
    </row>
    <row r="739" spans="1:15">
      <c r="A739" s="281" t="s">
        <v>81</v>
      </c>
      <c r="B739" s="153"/>
      <c r="C739" s="42"/>
      <c r="D739" s="42"/>
      <c r="E739" s="42"/>
      <c r="F739" s="42"/>
      <c r="G739" s="42"/>
      <c r="H739" s="42"/>
      <c r="I739" s="42"/>
      <c r="J739" s="42"/>
      <c r="K739" s="42"/>
      <c r="L739" s="42"/>
      <c r="M739" s="42"/>
      <c r="O739" s="42"/>
    </row>
  </sheetData>
  <mergeCells count="480">
    <mergeCell ref="A733:A734"/>
    <mergeCell ref="A735:A736"/>
    <mergeCell ref="A737:A738"/>
    <mergeCell ref="A691:A692"/>
    <mergeCell ref="A693:A694"/>
    <mergeCell ref="A695:A696"/>
    <mergeCell ref="A697:A698"/>
    <mergeCell ref="A699:A700"/>
    <mergeCell ref="A701:A702"/>
    <mergeCell ref="A703:A704"/>
    <mergeCell ref="A705:A706"/>
    <mergeCell ref="A707:A708"/>
    <mergeCell ref="A709:A710"/>
    <mergeCell ref="A711:A712"/>
    <mergeCell ref="A713:A714"/>
    <mergeCell ref="A715:A716"/>
    <mergeCell ref="A717:A718"/>
    <mergeCell ref="A719:A720"/>
    <mergeCell ref="A721:A722"/>
    <mergeCell ref="A723:A724"/>
    <mergeCell ref="A725:A726"/>
    <mergeCell ref="A727:A728"/>
    <mergeCell ref="A729:A730"/>
    <mergeCell ref="A731:A732"/>
    <mergeCell ref="A685:A686"/>
    <mergeCell ref="A687:A688"/>
    <mergeCell ref="A689:A690"/>
    <mergeCell ref="A639:B639"/>
    <mergeCell ref="A640:B640"/>
    <mergeCell ref="A641:B641"/>
    <mergeCell ref="A642:B642"/>
    <mergeCell ref="A643:B643"/>
    <mergeCell ref="A644:B644"/>
    <mergeCell ref="A650:N650"/>
    <mergeCell ref="A652:A653"/>
    <mergeCell ref="A654:A655"/>
    <mergeCell ref="A656:A657"/>
    <mergeCell ref="A658:A659"/>
    <mergeCell ref="A660:A661"/>
    <mergeCell ref="A662:A663"/>
    <mergeCell ref="A664:A665"/>
    <mergeCell ref="A666:A667"/>
    <mergeCell ref="A668:A669"/>
    <mergeCell ref="A670:A671"/>
    <mergeCell ref="A672:A673"/>
    <mergeCell ref="A679:N679"/>
    <mergeCell ref="A681:A682"/>
    <mergeCell ref="A683:A684"/>
    <mergeCell ref="A638:B638"/>
    <mergeCell ref="A615:B615"/>
    <mergeCell ref="A616:B616"/>
    <mergeCell ref="A617:B617"/>
    <mergeCell ref="A618:B618"/>
    <mergeCell ref="A619:B619"/>
    <mergeCell ref="A620:B620"/>
    <mergeCell ref="A621:B621"/>
    <mergeCell ref="A622:B622"/>
    <mergeCell ref="A623:B623"/>
    <mergeCell ref="A624:B624"/>
    <mergeCell ref="A625:B625"/>
    <mergeCell ref="A626:B626"/>
    <mergeCell ref="A627:B627"/>
    <mergeCell ref="A628:B628"/>
    <mergeCell ref="A629:B629"/>
    <mergeCell ref="A630:B630"/>
    <mergeCell ref="A631:B631"/>
    <mergeCell ref="A632:B632"/>
    <mergeCell ref="A633:B633"/>
    <mergeCell ref="A634:B634"/>
    <mergeCell ref="A635:B635"/>
    <mergeCell ref="A600:B600"/>
    <mergeCell ref="A601:B601"/>
    <mergeCell ref="A602:B602"/>
    <mergeCell ref="A603:B603"/>
    <mergeCell ref="A604:B604"/>
    <mergeCell ref="A605:B605"/>
    <mergeCell ref="A606:B606"/>
    <mergeCell ref="A636:B636"/>
    <mergeCell ref="A637:B637"/>
    <mergeCell ref="A571:B571"/>
    <mergeCell ref="A572:B572"/>
    <mergeCell ref="A573:B573"/>
    <mergeCell ref="A574:B574"/>
    <mergeCell ref="A575:B575"/>
    <mergeCell ref="A576:B576"/>
    <mergeCell ref="A607:B607"/>
    <mergeCell ref="A608:B608"/>
    <mergeCell ref="A614:N614"/>
    <mergeCell ref="A580:B580"/>
    <mergeCell ref="A581:B581"/>
    <mergeCell ref="A582:B582"/>
    <mergeCell ref="A583:B583"/>
    <mergeCell ref="A584:B584"/>
    <mergeCell ref="A585:B585"/>
    <mergeCell ref="A586:B586"/>
    <mergeCell ref="A587:B587"/>
    <mergeCell ref="A588:B588"/>
    <mergeCell ref="A589:B589"/>
    <mergeCell ref="A590:B590"/>
    <mergeCell ref="A597:B597"/>
    <mergeCell ref="A596:N596"/>
    <mergeCell ref="A598:B598"/>
    <mergeCell ref="A599:B599"/>
    <mergeCell ref="A543:B543"/>
    <mergeCell ref="A544:B544"/>
    <mergeCell ref="A542:N542"/>
    <mergeCell ref="A545:B545"/>
    <mergeCell ref="A546:B546"/>
    <mergeCell ref="A577:B577"/>
    <mergeCell ref="A578:B578"/>
    <mergeCell ref="A579:B579"/>
    <mergeCell ref="A551:B551"/>
    <mergeCell ref="A552:B552"/>
    <mergeCell ref="A553:B553"/>
    <mergeCell ref="A554:B554"/>
    <mergeCell ref="B556:E556"/>
    <mergeCell ref="A561:B561"/>
    <mergeCell ref="A560:N560"/>
    <mergeCell ref="A562:B562"/>
    <mergeCell ref="A563:B563"/>
    <mergeCell ref="A564:B564"/>
    <mergeCell ref="A565:B565"/>
    <mergeCell ref="A566:B566"/>
    <mergeCell ref="A567:B567"/>
    <mergeCell ref="A568:B568"/>
    <mergeCell ref="A569:B569"/>
    <mergeCell ref="A570:B570"/>
    <mergeCell ref="A514:B514"/>
    <mergeCell ref="A515:B515"/>
    <mergeCell ref="A516:B516"/>
    <mergeCell ref="A517:B517"/>
    <mergeCell ref="A547:B547"/>
    <mergeCell ref="A548:B548"/>
    <mergeCell ref="A549:B549"/>
    <mergeCell ref="A550:B550"/>
    <mergeCell ref="A521:B521"/>
    <mergeCell ref="A522:B522"/>
    <mergeCell ref="A523:B523"/>
    <mergeCell ref="A524:B524"/>
    <mergeCell ref="A525:B525"/>
    <mergeCell ref="A526:B526"/>
    <mergeCell ref="A527:B527"/>
    <mergeCell ref="A528:B528"/>
    <mergeCell ref="A529:B529"/>
    <mergeCell ref="A530:B530"/>
    <mergeCell ref="A531:B531"/>
    <mergeCell ref="A532:B532"/>
    <mergeCell ref="A533:B533"/>
    <mergeCell ref="A534:B534"/>
    <mergeCell ref="A535:B535"/>
    <mergeCell ref="A536:B536"/>
    <mergeCell ref="A480:B480"/>
    <mergeCell ref="A481:B481"/>
    <mergeCell ref="A482:B482"/>
    <mergeCell ref="A518:B518"/>
    <mergeCell ref="A519:B519"/>
    <mergeCell ref="A520:B520"/>
    <mergeCell ref="A492:B492"/>
    <mergeCell ref="A493:B493"/>
    <mergeCell ref="A494:B494"/>
    <mergeCell ref="A495:B495"/>
    <mergeCell ref="A496:B496"/>
    <mergeCell ref="A497:B497"/>
    <mergeCell ref="A498:B498"/>
    <mergeCell ref="A499:B499"/>
    <mergeCell ref="A500:B500"/>
    <mergeCell ref="B502:E502"/>
    <mergeCell ref="A507:B507"/>
    <mergeCell ref="A508:B508"/>
    <mergeCell ref="A506:N506"/>
    <mergeCell ref="A509:B509"/>
    <mergeCell ref="A510:B510"/>
    <mergeCell ref="A511:B511"/>
    <mergeCell ref="A512:B512"/>
    <mergeCell ref="A513:B513"/>
    <mergeCell ref="A456:B456"/>
    <mergeCell ref="A457:B457"/>
    <mergeCell ref="A489:B489"/>
    <mergeCell ref="A490:B490"/>
    <mergeCell ref="A491:B491"/>
    <mergeCell ref="A488:N488"/>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58:B458"/>
    <mergeCell ref="A459:B459"/>
    <mergeCell ref="A460:B460"/>
    <mergeCell ref="A461:B461"/>
    <mergeCell ref="A425:A426"/>
    <mergeCell ref="A427:A428"/>
    <mergeCell ref="A435:B435"/>
    <mergeCell ref="A436:B436"/>
    <mergeCell ref="A437:B437"/>
    <mergeCell ref="A438:B438"/>
    <mergeCell ref="A434:N434"/>
    <mergeCell ref="A439:B439"/>
    <mergeCell ref="A440:B440"/>
    <mergeCell ref="A441:B441"/>
    <mergeCell ref="A442:B442"/>
    <mergeCell ref="A443:B443"/>
    <mergeCell ref="A444:B444"/>
    <mergeCell ref="A445:B445"/>
    <mergeCell ref="A446:B446"/>
    <mergeCell ref="F448:I448"/>
    <mergeCell ref="A453:B453"/>
    <mergeCell ref="A454:B454"/>
    <mergeCell ref="A455:B455"/>
    <mergeCell ref="A452:N452"/>
    <mergeCell ref="A419:A420"/>
    <mergeCell ref="A421:A422"/>
    <mergeCell ref="A423:A424"/>
    <mergeCell ref="A397:A398"/>
    <mergeCell ref="A399:A400"/>
    <mergeCell ref="A377:A378"/>
    <mergeCell ref="A379:A380"/>
    <mergeCell ref="A381:A382"/>
    <mergeCell ref="A383:A384"/>
    <mergeCell ref="A385:A386"/>
    <mergeCell ref="A387:A388"/>
    <mergeCell ref="A401:A402"/>
    <mergeCell ref="A403:A404"/>
    <mergeCell ref="A405:A406"/>
    <mergeCell ref="A407:A408"/>
    <mergeCell ref="A409:A410"/>
    <mergeCell ref="A411:A412"/>
    <mergeCell ref="A413:A414"/>
    <mergeCell ref="A415:A416"/>
    <mergeCell ref="A417:A418"/>
    <mergeCell ref="A359:A360"/>
    <mergeCell ref="A369:N369"/>
    <mergeCell ref="A389:A390"/>
    <mergeCell ref="A391:A392"/>
    <mergeCell ref="A393:A394"/>
    <mergeCell ref="A395:A396"/>
    <mergeCell ref="A361:A362"/>
    <mergeCell ref="A363:A364"/>
    <mergeCell ref="A371:A372"/>
    <mergeCell ref="A373:A374"/>
    <mergeCell ref="A375:A376"/>
    <mergeCell ref="A323:B323"/>
    <mergeCell ref="A324:B324"/>
    <mergeCell ref="A349:A350"/>
    <mergeCell ref="A351:A352"/>
    <mergeCell ref="A353:A354"/>
    <mergeCell ref="A355:A356"/>
    <mergeCell ref="A357:A358"/>
    <mergeCell ref="A328:B328"/>
    <mergeCell ref="A329:B329"/>
    <mergeCell ref="A330:B330"/>
    <mergeCell ref="A331:B331"/>
    <mergeCell ref="A332:B332"/>
    <mergeCell ref="A333:B333"/>
    <mergeCell ref="A334:B334"/>
    <mergeCell ref="A335:B335"/>
    <mergeCell ref="A341:N341"/>
    <mergeCell ref="A343:A344"/>
    <mergeCell ref="A345:A346"/>
    <mergeCell ref="A347:A348"/>
    <mergeCell ref="A294:B294"/>
    <mergeCell ref="A325:B325"/>
    <mergeCell ref="A326:B326"/>
    <mergeCell ref="A327:B327"/>
    <mergeCell ref="A299:B299"/>
    <mergeCell ref="A300:B300"/>
    <mergeCell ref="A306:B306"/>
    <mergeCell ref="A307:B307"/>
    <mergeCell ref="A308:B308"/>
    <mergeCell ref="A309:B309"/>
    <mergeCell ref="A305:N305"/>
    <mergeCell ref="A310:B310"/>
    <mergeCell ref="A311:B311"/>
    <mergeCell ref="A312:B312"/>
    <mergeCell ref="A313:B313"/>
    <mergeCell ref="A314:B314"/>
    <mergeCell ref="A315:B315"/>
    <mergeCell ref="A316:B316"/>
    <mergeCell ref="A317:B317"/>
    <mergeCell ref="A318:B318"/>
    <mergeCell ref="A319:B319"/>
    <mergeCell ref="A320:B320"/>
    <mergeCell ref="A321:B321"/>
    <mergeCell ref="A322:B322"/>
    <mergeCell ref="A295:B295"/>
    <mergeCell ref="A296:B296"/>
    <mergeCell ref="A297:B297"/>
    <mergeCell ref="A298:B29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9:B289"/>
    <mergeCell ref="A290:B290"/>
    <mergeCell ref="A291:B291"/>
    <mergeCell ref="A292:B292"/>
    <mergeCell ref="A288:N288"/>
    <mergeCell ref="A293:B293"/>
    <mergeCell ref="A266:B266"/>
    <mergeCell ref="A267:B267"/>
    <mergeCell ref="A268:B268"/>
    <mergeCell ref="A257:B257"/>
    <mergeCell ref="A258:B258"/>
    <mergeCell ref="A259:B259"/>
    <mergeCell ref="A260:B260"/>
    <mergeCell ref="A261:B261"/>
    <mergeCell ref="A262:B262"/>
    <mergeCell ref="A236:B236"/>
    <mergeCell ref="A237:B237"/>
    <mergeCell ref="A245:B245"/>
    <mergeCell ref="A246:B246"/>
    <mergeCell ref="A252:N252"/>
    <mergeCell ref="A263:B263"/>
    <mergeCell ref="A264:B264"/>
    <mergeCell ref="A265:B265"/>
    <mergeCell ref="A234:N234"/>
    <mergeCell ref="B248:E248"/>
    <mergeCell ref="A253:B253"/>
    <mergeCell ref="A254:B254"/>
    <mergeCell ref="A255:B255"/>
    <mergeCell ref="A256:B256"/>
    <mergeCell ref="A241:B241"/>
    <mergeCell ref="A242:B242"/>
    <mergeCell ref="A243:B243"/>
    <mergeCell ref="A244:B244"/>
    <mergeCell ref="A238:B238"/>
    <mergeCell ref="A239:B239"/>
    <mergeCell ref="A240:B240"/>
    <mergeCell ref="A207:A208"/>
    <mergeCell ref="A209:A210"/>
    <mergeCell ref="A217:A218"/>
    <mergeCell ref="A219:A220"/>
    <mergeCell ref="A221:A222"/>
    <mergeCell ref="A223:A224"/>
    <mergeCell ref="A225:A226"/>
    <mergeCell ref="A227:A228"/>
    <mergeCell ref="A235:B235"/>
    <mergeCell ref="A154:A155"/>
    <mergeCell ref="A156:A157"/>
    <mergeCell ref="A211:A212"/>
    <mergeCell ref="A213:A214"/>
    <mergeCell ref="A215:A216"/>
    <mergeCell ref="A169:N169"/>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118:B118"/>
    <mergeCell ref="A119:B119"/>
    <mergeCell ref="A158:A159"/>
    <mergeCell ref="A160:A161"/>
    <mergeCell ref="A162:A163"/>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40:N140"/>
    <mergeCell ref="A142:A143"/>
    <mergeCell ref="A144:A145"/>
    <mergeCell ref="A146:A147"/>
    <mergeCell ref="A148:A149"/>
    <mergeCell ref="A150:A151"/>
    <mergeCell ref="A152:A153"/>
    <mergeCell ref="A89:B89"/>
    <mergeCell ref="A90:B90"/>
    <mergeCell ref="A120:B120"/>
    <mergeCell ref="A121:B121"/>
    <mergeCell ref="A122:B122"/>
    <mergeCell ref="A94:B94"/>
    <mergeCell ref="A95:B95"/>
    <mergeCell ref="A96:B96"/>
    <mergeCell ref="A97:B97"/>
    <mergeCell ref="A98:B98"/>
    <mergeCell ref="B100:E100"/>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59:B59"/>
    <mergeCell ref="A60:B60"/>
    <mergeCell ref="A91:B91"/>
    <mergeCell ref="A92:B92"/>
    <mergeCell ref="A93:B9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7:B87"/>
    <mergeCell ref="A88:B88"/>
    <mergeCell ref="B6:H6"/>
    <mergeCell ref="A34:B34"/>
    <mergeCell ref="A41:B41"/>
    <mergeCell ref="A42:B42"/>
    <mergeCell ref="A43:B43"/>
    <mergeCell ref="A44:B44"/>
    <mergeCell ref="A61:B61"/>
    <mergeCell ref="A62:B62"/>
    <mergeCell ref="A63:B63"/>
    <mergeCell ref="A45:B45"/>
    <mergeCell ref="A51:B51"/>
    <mergeCell ref="A35:B35"/>
    <mergeCell ref="A36:B36"/>
    <mergeCell ref="A37:B37"/>
    <mergeCell ref="A38:B38"/>
    <mergeCell ref="A39:B39"/>
    <mergeCell ref="A40:B40"/>
    <mergeCell ref="A52:B52"/>
    <mergeCell ref="A53:B53"/>
    <mergeCell ref="A54:B54"/>
    <mergeCell ref="A55:B55"/>
    <mergeCell ref="A56:B56"/>
    <mergeCell ref="A57:B57"/>
    <mergeCell ref="A58:B58"/>
  </mergeCells>
  <printOptions gridLines="1"/>
  <pageMargins left="0.70866141732283472" right="0.70866141732283472" top="0.74803149606299213" bottom="0.74803149606299213" header="0.31496062992125984" footer="0.31496062992125984"/>
  <pageSetup paperSize="9" scale="76" orientation="portrait" r:id="rId1"/>
  <rowBreaks count="15" manualBreakCount="15">
    <brk id="29" max="16383" man="1"/>
    <brk id="82" max="14" man="1"/>
    <brk id="136" max="14" man="1"/>
    <brk id="165" max="14" man="1"/>
    <brk id="230" max="14" man="1"/>
    <brk id="284" max="14" man="1"/>
    <brk id="337" max="16383" man="1"/>
    <brk id="365" max="14" man="1"/>
    <brk id="430" max="14" man="1"/>
    <brk id="484" max="14" man="1"/>
    <brk id="537" max="14" man="1"/>
    <brk id="538" max="16383" man="1"/>
    <brk id="592" max="16383" man="1"/>
    <brk id="646" max="14" man="1"/>
    <brk id="67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O621"/>
  <sheetViews>
    <sheetView rightToLeft="1" view="pageBreakPreview" zoomScaleSheetLayoutView="100" workbookViewId="0">
      <selection activeCell="U6" sqref="U6"/>
    </sheetView>
  </sheetViews>
  <sheetFormatPr defaultRowHeight="15"/>
  <cols>
    <col min="1" max="1" width="8.5703125" style="21" customWidth="1"/>
    <col min="2" max="2" width="14" style="25" customWidth="1"/>
    <col min="3" max="3" width="5.5703125" style="25" customWidth="1"/>
    <col min="4" max="4" width="5.28515625" style="25" customWidth="1"/>
    <col min="5" max="5" width="5.5703125" style="25" customWidth="1"/>
    <col min="6" max="6" width="5.140625" style="25" customWidth="1"/>
    <col min="7" max="7" width="5" style="25" customWidth="1"/>
    <col min="8" max="8" width="5.140625" style="25" customWidth="1"/>
    <col min="9" max="10" width="4.85546875" style="25" customWidth="1"/>
    <col min="11" max="11" width="5.140625" style="25" customWidth="1"/>
    <col min="12" max="12" width="5.42578125" style="25" customWidth="1"/>
    <col min="13" max="13" width="5.28515625" style="25" customWidth="1"/>
    <col min="14" max="14" width="6.42578125" style="21" customWidth="1"/>
    <col min="15" max="16384" width="9.140625" style="21"/>
  </cols>
  <sheetData>
    <row r="1" spans="1:15" ht="32.25" customHeight="1"/>
    <row r="2" spans="1:15" ht="21">
      <c r="A2" s="310" t="s">
        <v>158</v>
      </c>
      <c r="B2" s="310"/>
      <c r="C2" s="21"/>
      <c r="M2" s="278"/>
    </row>
    <row r="3" spans="1:15" ht="21">
      <c r="A3" s="310" t="s">
        <v>157</v>
      </c>
      <c r="B3" s="310"/>
      <c r="C3" s="21"/>
      <c r="M3" s="278"/>
    </row>
    <row r="4" spans="1:15" ht="15.75">
      <c r="A4" s="309" t="s">
        <v>212</v>
      </c>
      <c r="B4" s="309"/>
      <c r="C4" s="21"/>
      <c r="M4" s="278"/>
    </row>
    <row r="6" spans="1:15">
      <c r="A6" s="270" t="s">
        <v>65</v>
      </c>
      <c r="B6" s="383" t="s">
        <v>66</v>
      </c>
      <c r="C6" s="383"/>
      <c r="D6" s="383"/>
      <c r="E6" s="383"/>
      <c r="F6" s="383"/>
      <c r="G6" s="383"/>
      <c r="H6" s="383"/>
      <c r="I6" s="227"/>
      <c r="J6" s="227"/>
      <c r="K6" s="227"/>
      <c r="L6" s="227"/>
      <c r="M6" s="227"/>
      <c r="N6" s="227"/>
    </row>
    <row r="7" spans="1:15" ht="18" customHeight="1">
      <c r="A7" s="159" t="s">
        <v>45</v>
      </c>
      <c r="B7" s="304" t="s">
        <v>211</v>
      </c>
      <c r="C7" s="308"/>
      <c r="D7" s="308"/>
      <c r="E7" s="308"/>
      <c r="F7" s="308"/>
      <c r="G7" s="308"/>
      <c r="H7" s="308"/>
      <c r="I7" s="158"/>
      <c r="N7" s="25"/>
      <c r="O7" s="25"/>
    </row>
    <row r="8" spans="1:15" ht="18" customHeight="1">
      <c r="A8" s="159" t="s">
        <v>46</v>
      </c>
      <c r="B8" s="304" t="s">
        <v>210</v>
      </c>
      <c r="C8" s="159"/>
      <c r="D8" s="159"/>
      <c r="E8" s="159"/>
      <c r="F8" s="159"/>
      <c r="G8" s="159"/>
      <c r="H8" s="159"/>
      <c r="I8" s="159"/>
      <c r="N8" s="25"/>
      <c r="O8" s="25"/>
    </row>
    <row r="9" spans="1:15" ht="18" customHeight="1">
      <c r="A9" s="159" t="s">
        <v>47</v>
      </c>
      <c r="B9" s="304" t="s">
        <v>209</v>
      </c>
      <c r="C9" s="159"/>
      <c r="D9" s="159"/>
      <c r="E9" s="159"/>
      <c r="F9" s="159"/>
      <c r="G9" s="159"/>
      <c r="H9" s="159"/>
      <c r="I9" s="158"/>
      <c r="N9" s="25"/>
      <c r="O9" s="25"/>
    </row>
    <row r="10" spans="1:15" ht="18" customHeight="1">
      <c r="A10" s="159" t="s">
        <v>49</v>
      </c>
      <c r="B10" s="304" t="s">
        <v>208</v>
      </c>
      <c r="C10" s="159"/>
      <c r="D10" s="159"/>
      <c r="E10" s="159"/>
      <c r="F10" s="159"/>
      <c r="G10" s="159"/>
      <c r="H10" s="159"/>
      <c r="I10" s="158"/>
      <c r="N10" s="25"/>
      <c r="O10" s="25"/>
    </row>
    <row r="11" spans="1:15" ht="18" customHeight="1">
      <c r="A11" s="159" t="s">
        <v>48</v>
      </c>
      <c r="B11" s="304" t="s">
        <v>207</v>
      </c>
      <c r="C11" s="159"/>
      <c r="D11" s="159"/>
      <c r="E11" s="159"/>
      <c r="F11" s="159"/>
      <c r="G11" s="159"/>
      <c r="H11" s="159"/>
      <c r="I11" s="158"/>
      <c r="N11" s="25"/>
      <c r="O11" s="25"/>
    </row>
    <row r="12" spans="1:15" ht="18" customHeight="1">
      <c r="A12" s="159" t="s">
        <v>50</v>
      </c>
      <c r="B12" s="304" t="s">
        <v>206</v>
      </c>
      <c r="C12" s="159"/>
      <c r="D12" s="159"/>
      <c r="E12" s="159"/>
      <c r="F12" s="159"/>
      <c r="G12" s="159"/>
      <c r="H12" s="159"/>
      <c r="I12" s="158"/>
      <c r="N12" s="25"/>
      <c r="O12" s="25"/>
    </row>
    <row r="13" spans="1:15" ht="18" customHeight="1">
      <c r="A13" s="159" t="s">
        <v>51</v>
      </c>
      <c r="B13" s="304" t="s">
        <v>205</v>
      </c>
      <c r="C13" s="159"/>
      <c r="D13" s="159"/>
      <c r="E13" s="159"/>
      <c r="F13" s="159"/>
      <c r="G13" s="159"/>
      <c r="H13" s="159"/>
      <c r="I13" s="158"/>
      <c r="N13" s="25"/>
      <c r="O13" s="25"/>
    </row>
    <row r="14" spans="1:15" ht="18" customHeight="1">
      <c r="A14" s="159" t="s">
        <v>52</v>
      </c>
      <c r="B14" s="304" t="s">
        <v>204</v>
      </c>
      <c r="C14" s="159"/>
      <c r="D14" s="159"/>
      <c r="E14" s="159"/>
      <c r="F14" s="159"/>
      <c r="G14" s="159"/>
      <c r="H14" s="159"/>
      <c r="I14" s="158"/>
      <c r="N14" s="25"/>
      <c r="O14" s="25"/>
    </row>
    <row r="15" spans="1:15" ht="18" customHeight="1">
      <c r="A15" s="159" t="s">
        <v>53</v>
      </c>
      <c r="B15" s="304" t="s">
        <v>203</v>
      </c>
      <c r="C15" s="159"/>
      <c r="D15" s="159"/>
      <c r="E15" s="159"/>
      <c r="F15" s="159"/>
      <c r="G15" s="159"/>
      <c r="H15" s="159"/>
      <c r="I15" s="158"/>
      <c r="N15" s="25"/>
      <c r="O15" s="25"/>
    </row>
    <row r="16" spans="1:15" ht="18" customHeight="1">
      <c r="A16" s="307" t="s">
        <v>45</v>
      </c>
      <c r="B16" s="304" t="s">
        <v>202</v>
      </c>
      <c r="C16" s="159"/>
      <c r="D16" s="159"/>
      <c r="E16" s="159"/>
      <c r="F16" s="159"/>
      <c r="G16" s="159"/>
      <c r="H16" s="159"/>
      <c r="I16" s="158"/>
      <c r="N16" s="25"/>
      <c r="O16" s="25"/>
    </row>
    <row r="17" spans="1:15" ht="18" customHeight="1">
      <c r="A17" s="159" t="s">
        <v>54</v>
      </c>
      <c r="B17" s="304" t="s">
        <v>201</v>
      </c>
      <c r="C17" s="159"/>
      <c r="D17" s="159"/>
      <c r="E17" s="159"/>
      <c r="F17" s="159"/>
      <c r="G17" s="159"/>
      <c r="H17" s="159"/>
      <c r="I17" s="158"/>
      <c r="N17" s="25"/>
      <c r="O17" s="25"/>
    </row>
    <row r="18" spans="1:15" ht="18" customHeight="1">
      <c r="A18" s="307" t="s">
        <v>55</v>
      </c>
      <c r="B18" s="304" t="s">
        <v>200</v>
      </c>
      <c r="C18" s="159"/>
      <c r="D18" s="159"/>
      <c r="E18" s="159"/>
      <c r="F18" s="159"/>
      <c r="G18" s="159"/>
      <c r="H18" s="159"/>
      <c r="I18" s="158"/>
      <c r="N18" s="25"/>
      <c r="O18" s="25"/>
    </row>
    <row r="19" spans="1:15" ht="18" customHeight="1">
      <c r="A19" s="159" t="s">
        <v>56</v>
      </c>
      <c r="B19" s="304" t="s">
        <v>199</v>
      </c>
      <c r="C19" s="159"/>
      <c r="D19" s="159"/>
      <c r="E19" s="159"/>
      <c r="F19" s="159"/>
      <c r="G19" s="159"/>
      <c r="H19" s="159"/>
      <c r="N19" s="25"/>
      <c r="O19" s="25"/>
    </row>
    <row r="20" spans="1:15" ht="18" customHeight="1">
      <c r="A20" s="307" t="s">
        <v>57</v>
      </c>
      <c r="B20" s="304" t="s">
        <v>198</v>
      </c>
      <c r="C20" s="159"/>
      <c r="D20" s="159"/>
      <c r="E20" s="159"/>
      <c r="F20" s="159"/>
      <c r="G20" s="159"/>
      <c r="H20" s="159"/>
      <c r="N20" s="25"/>
      <c r="O20" s="25"/>
    </row>
    <row r="21" spans="1:15" ht="18" customHeight="1">
      <c r="A21" s="159" t="s">
        <v>58</v>
      </c>
      <c r="B21" s="304" t="s">
        <v>197</v>
      </c>
      <c r="C21" s="306"/>
      <c r="D21" s="306"/>
      <c r="E21" s="306"/>
      <c r="F21" s="306"/>
      <c r="G21" s="306"/>
      <c r="H21" s="306"/>
      <c r="N21" s="25"/>
      <c r="O21" s="25"/>
    </row>
    <row r="22" spans="1:15" ht="18" customHeight="1">
      <c r="A22" s="307" t="s">
        <v>59</v>
      </c>
      <c r="B22" s="304" t="s">
        <v>196</v>
      </c>
      <c r="C22" s="306"/>
      <c r="D22" s="306"/>
      <c r="E22" s="306"/>
      <c r="F22" s="306"/>
      <c r="G22" s="306"/>
      <c r="H22" s="306"/>
      <c r="N22" s="25"/>
      <c r="O22" s="25"/>
    </row>
    <row r="23" spans="1:15" ht="18" customHeight="1">
      <c r="A23" s="159" t="s">
        <v>60</v>
      </c>
      <c r="B23" s="304" t="s">
        <v>195</v>
      </c>
      <c r="C23" s="306"/>
      <c r="D23" s="306"/>
      <c r="E23" s="306"/>
      <c r="F23" s="306"/>
      <c r="G23" s="306"/>
      <c r="H23" s="306"/>
      <c r="N23" s="25"/>
      <c r="O23" s="25"/>
    </row>
    <row r="24" spans="1:15" ht="18" customHeight="1">
      <c r="A24" s="307" t="s">
        <v>61</v>
      </c>
      <c r="B24" s="304" t="s">
        <v>194</v>
      </c>
      <c r="C24" s="306"/>
      <c r="D24" s="306"/>
      <c r="E24" s="306"/>
      <c r="F24" s="306"/>
      <c r="G24" s="306"/>
      <c r="H24" s="306"/>
      <c r="N24" s="25"/>
      <c r="O24" s="25"/>
    </row>
    <row r="25" spans="1:15" ht="18" customHeight="1">
      <c r="A25" s="159" t="s">
        <v>62</v>
      </c>
      <c r="B25" s="304" t="s">
        <v>193</v>
      </c>
      <c r="C25" s="159"/>
      <c r="D25" s="159"/>
      <c r="E25" s="159"/>
      <c r="F25" s="159"/>
      <c r="G25" s="159"/>
      <c r="H25" s="159"/>
      <c r="N25" s="25"/>
      <c r="O25" s="25"/>
    </row>
    <row r="26" spans="1:15" ht="18" customHeight="1">
      <c r="A26" s="307" t="s">
        <v>46</v>
      </c>
      <c r="B26" s="304" t="s">
        <v>192</v>
      </c>
      <c r="C26" s="306"/>
      <c r="D26" s="306"/>
      <c r="E26" s="306"/>
      <c r="F26" s="306"/>
      <c r="G26" s="306"/>
      <c r="H26" s="306"/>
      <c r="N26" s="25"/>
      <c r="O26" s="25"/>
    </row>
    <row r="27" spans="1:15" ht="18" customHeight="1">
      <c r="A27" s="159" t="s">
        <v>63</v>
      </c>
      <c r="B27" s="304" t="s">
        <v>191</v>
      </c>
      <c r="C27" s="180"/>
      <c r="D27" s="180"/>
      <c r="E27" s="180"/>
      <c r="F27" s="180"/>
      <c r="G27" s="180"/>
      <c r="H27" s="180"/>
      <c r="I27" s="181"/>
      <c r="J27" s="181"/>
      <c r="K27" s="181"/>
      <c r="L27" s="181"/>
      <c r="M27" s="181"/>
      <c r="N27" s="46"/>
      <c r="O27" s="46"/>
    </row>
    <row r="28" spans="1:15" ht="18" customHeight="1">
      <c r="A28" s="305" t="s">
        <v>64</v>
      </c>
      <c r="B28" s="357" t="s">
        <v>190</v>
      </c>
      <c r="C28" s="253"/>
      <c r="D28" s="253"/>
      <c r="E28" s="253"/>
      <c r="F28" s="253"/>
      <c r="G28" s="253"/>
      <c r="H28" s="253"/>
      <c r="I28" s="253"/>
      <c r="J28" s="253"/>
      <c r="K28" s="253"/>
      <c r="L28" s="253"/>
      <c r="M28" s="253"/>
      <c r="N28" s="252"/>
      <c r="O28" s="46"/>
    </row>
    <row r="29" spans="1:15" ht="17.100000000000001" customHeight="1">
      <c r="N29" s="25"/>
    </row>
    <row r="30" spans="1:15">
      <c r="A30" s="121"/>
      <c r="B30" s="160"/>
      <c r="C30" s="160"/>
      <c r="D30" s="160"/>
      <c r="E30" s="160"/>
      <c r="F30" s="286"/>
      <c r="G30" s="125"/>
      <c r="H30" s="286"/>
      <c r="I30" s="160"/>
      <c r="J30" s="125"/>
      <c r="L30" s="286" t="s">
        <v>168</v>
      </c>
      <c r="M30" s="125"/>
      <c r="N30" s="286" t="s">
        <v>102</v>
      </c>
    </row>
    <row r="31" spans="1:15" ht="18.75">
      <c r="A31" s="300" t="s">
        <v>167</v>
      </c>
      <c r="B31" s="303"/>
      <c r="C31" s="161"/>
      <c r="D31" s="161"/>
      <c r="E31" s="161"/>
      <c r="F31" s="301"/>
      <c r="G31" s="125"/>
      <c r="H31" s="286"/>
      <c r="I31" s="161"/>
      <c r="J31" s="125"/>
      <c r="L31" s="356" t="s">
        <v>166</v>
      </c>
      <c r="M31" s="125"/>
      <c r="N31" s="286" t="s">
        <v>100</v>
      </c>
    </row>
    <row r="32" spans="1:15">
      <c r="A32" s="160"/>
      <c r="B32" s="160"/>
      <c r="C32" s="160"/>
      <c r="D32" s="160"/>
      <c r="E32" s="160"/>
      <c r="F32" s="286"/>
      <c r="G32" s="125"/>
      <c r="H32" s="286"/>
      <c r="I32" s="160"/>
      <c r="J32" s="125"/>
      <c r="L32" s="286" t="s">
        <v>165</v>
      </c>
      <c r="M32" s="125"/>
      <c r="N32" s="286" t="s">
        <v>98</v>
      </c>
    </row>
    <row r="33" spans="1:15" ht="15.75">
      <c r="A33" s="274" t="s">
        <v>189</v>
      </c>
      <c r="B33" s="274"/>
      <c r="C33" s="274"/>
      <c r="D33" s="274"/>
      <c r="E33" s="274"/>
      <c r="F33" s="274"/>
      <c r="G33" s="162"/>
      <c r="H33" s="162"/>
      <c r="I33" s="160"/>
      <c r="J33" s="160"/>
      <c r="K33" s="160"/>
      <c r="L33" s="160"/>
      <c r="M33" s="160"/>
    </row>
    <row r="34" spans="1:15" ht="24">
      <c r="A34" s="384" t="s">
        <v>69</v>
      </c>
      <c r="B34" s="385"/>
      <c r="C34" s="284" t="s">
        <v>95</v>
      </c>
      <c r="D34" s="284" t="s">
        <v>94</v>
      </c>
      <c r="E34" s="284" t="s">
        <v>93</v>
      </c>
      <c r="F34" s="284" t="s">
        <v>92</v>
      </c>
      <c r="G34" s="284" t="s">
        <v>91</v>
      </c>
      <c r="H34" s="284" t="s">
        <v>90</v>
      </c>
      <c r="I34" s="284" t="s">
        <v>89</v>
      </c>
      <c r="J34" s="285" t="s">
        <v>88</v>
      </c>
      <c r="K34" s="284" t="s">
        <v>87</v>
      </c>
      <c r="L34" s="284" t="s">
        <v>86</v>
      </c>
      <c r="M34" s="284" t="s">
        <v>85</v>
      </c>
      <c r="N34" s="283" t="s">
        <v>84</v>
      </c>
    </row>
    <row r="35" spans="1:15" ht="20.100000000000001" customHeight="1">
      <c r="A35" s="385">
        <v>1971</v>
      </c>
      <c r="B35" s="385"/>
      <c r="C35" s="163">
        <v>26.5</v>
      </c>
      <c r="D35" s="163">
        <v>27.2</v>
      </c>
      <c r="E35" s="163">
        <v>31.8</v>
      </c>
      <c r="F35" s="163">
        <v>36</v>
      </c>
      <c r="G35" s="163">
        <v>41</v>
      </c>
      <c r="H35" s="163">
        <v>41.9</v>
      </c>
      <c r="I35" s="163">
        <v>44.8</v>
      </c>
      <c r="J35" s="163">
        <v>43</v>
      </c>
      <c r="K35" s="163">
        <v>40.1</v>
      </c>
      <c r="L35" s="163">
        <v>36.6</v>
      </c>
      <c r="M35" s="163">
        <v>30.7</v>
      </c>
      <c r="N35" s="163">
        <v>26.7</v>
      </c>
      <c r="O35" s="243"/>
    </row>
    <row r="36" spans="1:15" ht="20.100000000000001" customHeight="1">
      <c r="A36" s="385">
        <v>1972</v>
      </c>
      <c r="B36" s="385"/>
      <c r="C36" s="163">
        <v>24.4</v>
      </c>
      <c r="D36" s="163">
        <v>23.6</v>
      </c>
      <c r="E36" s="163">
        <v>28.5</v>
      </c>
      <c r="F36" s="163">
        <v>33.200000000000003</v>
      </c>
      <c r="G36" s="163">
        <v>37.799999999999997</v>
      </c>
      <c r="H36" s="163">
        <v>44.4</v>
      </c>
      <c r="I36" s="163">
        <v>43.8</v>
      </c>
      <c r="J36" s="163">
        <v>45.2</v>
      </c>
      <c r="K36" s="163">
        <v>42.1</v>
      </c>
      <c r="L36" s="163">
        <v>38.200000000000003</v>
      </c>
      <c r="M36" s="163">
        <v>32.1</v>
      </c>
      <c r="N36" s="163">
        <v>25.2</v>
      </c>
      <c r="O36" s="243"/>
    </row>
    <row r="37" spans="1:15" ht="20.100000000000001" customHeight="1">
      <c r="A37" s="385">
        <v>1973</v>
      </c>
      <c r="B37" s="385"/>
      <c r="C37" s="163">
        <v>22.1</v>
      </c>
      <c r="D37" s="163">
        <v>28.3</v>
      </c>
      <c r="E37" s="163">
        <v>33.299999999999997</v>
      </c>
      <c r="F37" s="163">
        <v>37.9</v>
      </c>
      <c r="G37" s="163">
        <v>41.7</v>
      </c>
      <c r="H37" s="163">
        <v>44.1</v>
      </c>
      <c r="I37" s="163">
        <v>44</v>
      </c>
      <c r="J37" s="163">
        <v>45.1</v>
      </c>
      <c r="K37" s="163">
        <v>40.799999999999997</v>
      </c>
      <c r="L37" s="163">
        <v>36.299999999999997</v>
      </c>
      <c r="M37" s="163">
        <v>27.7</v>
      </c>
      <c r="N37" s="163">
        <v>22.3</v>
      </c>
      <c r="O37" s="243"/>
    </row>
    <row r="38" spans="1:15" ht="20.100000000000001" customHeight="1">
      <c r="A38" s="385">
        <v>1974</v>
      </c>
      <c r="B38" s="385"/>
      <c r="C38" s="164">
        <v>21.2</v>
      </c>
      <c r="D38" s="164">
        <v>22.1</v>
      </c>
      <c r="E38" s="164">
        <v>29.3</v>
      </c>
      <c r="F38" s="164">
        <v>33.6</v>
      </c>
      <c r="G38" s="164">
        <v>37.5</v>
      </c>
      <c r="H38" s="164">
        <v>42</v>
      </c>
      <c r="I38" s="164">
        <v>42.3</v>
      </c>
      <c r="J38" s="164">
        <v>41.8</v>
      </c>
      <c r="K38" s="164">
        <v>40.299999999999997</v>
      </c>
      <c r="L38" s="164">
        <v>34</v>
      </c>
      <c r="M38" s="164">
        <v>29.4</v>
      </c>
      <c r="N38" s="164">
        <v>23.1</v>
      </c>
      <c r="O38" s="243"/>
    </row>
    <row r="39" spans="1:15" ht="20.100000000000001" customHeight="1">
      <c r="A39" s="385">
        <v>1975</v>
      </c>
      <c r="B39" s="385"/>
      <c r="C39" s="164">
        <v>21.4</v>
      </c>
      <c r="D39" s="164">
        <v>22.1</v>
      </c>
      <c r="E39" s="164">
        <v>28</v>
      </c>
      <c r="F39" s="164">
        <v>32.200000000000003</v>
      </c>
      <c r="G39" s="164">
        <v>40.299999999999997</v>
      </c>
      <c r="H39" s="164">
        <v>42.9</v>
      </c>
      <c r="I39" s="164">
        <v>43.1</v>
      </c>
      <c r="J39" s="164">
        <v>41.3</v>
      </c>
      <c r="K39" s="164">
        <v>40</v>
      </c>
      <c r="L39" s="164">
        <v>34.1</v>
      </c>
      <c r="M39" s="164">
        <v>29.3</v>
      </c>
      <c r="N39" s="164">
        <v>25.3</v>
      </c>
      <c r="O39" s="243"/>
    </row>
    <row r="40" spans="1:15" ht="20.100000000000001" customHeight="1">
      <c r="A40" s="385">
        <v>1976</v>
      </c>
      <c r="B40" s="385"/>
      <c r="C40" s="164">
        <v>22.2</v>
      </c>
      <c r="D40" s="164">
        <v>21.7</v>
      </c>
      <c r="E40" s="164">
        <v>26.8</v>
      </c>
      <c r="F40" s="164">
        <v>30.6</v>
      </c>
      <c r="G40" s="164">
        <v>38.5</v>
      </c>
      <c r="H40" s="164">
        <v>42.5</v>
      </c>
      <c r="I40" s="164">
        <v>42.7</v>
      </c>
      <c r="J40" s="164">
        <v>41.6</v>
      </c>
      <c r="K40" s="164">
        <v>39.4</v>
      </c>
      <c r="L40" s="164">
        <v>35.6</v>
      </c>
      <c r="M40" s="164">
        <v>29.1</v>
      </c>
      <c r="N40" s="164">
        <v>26.6</v>
      </c>
      <c r="O40" s="243"/>
    </row>
    <row r="41" spans="1:15" ht="20.100000000000001" customHeight="1">
      <c r="A41" s="385">
        <v>1977</v>
      </c>
      <c r="B41" s="385"/>
      <c r="C41" s="164">
        <v>22.3</v>
      </c>
      <c r="D41" s="164">
        <v>26.6</v>
      </c>
      <c r="E41" s="164">
        <v>33.200000000000003</v>
      </c>
      <c r="F41" s="164">
        <v>34.4</v>
      </c>
      <c r="G41" s="164">
        <v>40.700000000000003</v>
      </c>
      <c r="H41" s="164">
        <v>43.3</v>
      </c>
      <c r="I41" s="164">
        <v>44.4</v>
      </c>
      <c r="J41" s="164">
        <v>44.1</v>
      </c>
      <c r="K41" s="164">
        <v>41.7</v>
      </c>
      <c r="L41" s="164">
        <v>36.1</v>
      </c>
      <c r="M41" s="164">
        <v>31.9</v>
      </c>
      <c r="N41" s="164">
        <v>28.6</v>
      </c>
      <c r="O41" s="243"/>
    </row>
    <row r="42" spans="1:15" ht="20.100000000000001" customHeight="1">
      <c r="A42" s="385">
        <v>1978</v>
      </c>
      <c r="B42" s="385"/>
      <c r="C42" s="164">
        <v>25.9</v>
      </c>
      <c r="D42" s="164">
        <v>26.2</v>
      </c>
      <c r="E42" s="164">
        <v>30.4</v>
      </c>
      <c r="F42" s="164">
        <v>37.700000000000003</v>
      </c>
      <c r="G42" s="164">
        <v>41.2</v>
      </c>
      <c r="H42" s="164">
        <v>44</v>
      </c>
      <c r="I42" s="164">
        <v>43.8</v>
      </c>
      <c r="J42" s="164">
        <v>43.7</v>
      </c>
      <c r="K42" s="164">
        <v>42.8</v>
      </c>
      <c r="L42" s="164">
        <v>37.6</v>
      </c>
      <c r="M42" s="164">
        <v>32.799999999999997</v>
      </c>
      <c r="N42" s="164">
        <v>28.5</v>
      </c>
      <c r="O42" s="243"/>
    </row>
    <row r="43" spans="1:15" ht="20.100000000000001" customHeight="1">
      <c r="A43" s="385">
        <v>1979</v>
      </c>
      <c r="B43" s="385"/>
      <c r="C43" s="164">
        <v>25</v>
      </c>
      <c r="D43" s="164">
        <v>28.1</v>
      </c>
      <c r="E43" s="164">
        <v>29.9</v>
      </c>
      <c r="F43" s="164">
        <v>38</v>
      </c>
      <c r="G43" s="164">
        <v>41</v>
      </c>
      <c r="H43" s="164">
        <v>45.3</v>
      </c>
      <c r="I43" s="164">
        <v>43.9</v>
      </c>
      <c r="J43" s="164">
        <v>43.2</v>
      </c>
      <c r="K43" s="164">
        <v>41.2</v>
      </c>
      <c r="L43" s="164">
        <v>38</v>
      </c>
      <c r="M43" s="164">
        <v>31.3</v>
      </c>
      <c r="N43" s="164">
        <v>25.9</v>
      </c>
      <c r="O43" s="243"/>
    </row>
    <row r="44" spans="1:15" ht="20.100000000000001" customHeight="1">
      <c r="A44" s="385">
        <v>1980</v>
      </c>
      <c r="B44" s="385"/>
      <c r="C44" s="164">
        <v>23.8</v>
      </c>
      <c r="D44" s="164">
        <v>27.3</v>
      </c>
      <c r="E44" s="164">
        <v>30.5</v>
      </c>
      <c r="F44" s="164">
        <v>39.200000000000003</v>
      </c>
      <c r="G44" s="164">
        <v>42.1</v>
      </c>
      <c r="H44" s="164">
        <v>45.2</v>
      </c>
      <c r="I44" s="164">
        <v>45.9</v>
      </c>
      <c r="J44" s="164">
        <v>45.5</v>
      </c>
      <c r="K44" s="164">
        <v>41.1</v>
      </c>
      <c r="L44" s="164">
        <v>37.799999999999997</v>
      </c>
      <c r="M44" s="164">
        <v>31.9</v>
      </c>
      <c r="N44" s="164">
        <v>26.9</v>
      </c>
      <c r="O44" s="243"/>
    </row>
    <row r="45" spans="1:15" ht="20.100000000000001" customHeight="1">
      <c r="A45" s="385">
        <v>1981</v>
      </c>
      <c r="B45" s="385"/>
      <c r="C45" s="164">
        <v>27</v>
      </c>
      <c r="D45" s="164">
        <v>27.8</v>
      </c>
      <c r="E45" s="164">
        <v>31.2</v>
      </c>
      <c r="F45" s="164">
        <v>39.700000000000003</v>
      </c>
      <c r="G45" s="164">
        <v>39.299999999999997</v>
      </c>
      <c r="H45" s="164">
        <v>43.9</v>
      </c>
      <c r="I45" s="164">
        <v>44.7</v>
      </c>
      <c r="J45" s="164">
        <v>45.2</v>
      </c>
      <c r="K45" s="164">
        <v>41.5</v>
      </c>
      <c r="L45" s="164">
        <v>37.1</v>
      </c>
      <c r="M45" s="164">
        <v>32</v>
      </c>
      <c r="N45" s="164">
        <v>27.4</v>
      </c>
      <c r="O45" s="243"/>
    </row>
    <row r="46" spans="1:15" ht="20.100000000000001" customHeight="1">
      <c r="A46" s="385">
        <v>1982</v>
      </c>
      <c r="B46" s="385"/>
      <c r="C46" s="164">
        <v>24.6</v>
      </c>
      <c r="D46" s="164">
        <v>23</v>
      </c>
      <c r="E46" s="164">
        <v>27.6</v>
      </c>
      <c r="F46" s="164">
        <v>34.799999999999997</v>
      </c>
      <c r="G46" s="164">
        <v>40.6</v>
      </c>
      <c r="H46" s="164">
        <v>43.3</v>
      </c>
      <c r="I46" s="164">
        <v>43.8</v>
      </c>
      <c r="J46" s="164">
        <v>42.4</v>
      </c>
      <c r="K46" s="164">
        <v>40.4</v>
      </c>
      <c r="L46" s="164">
        <v>36.9</v>
      </c>
      <c r="M46" s="164">
        <v>30.2</v>
      </c>
      <c r="N46" s="164">
        <v>24.1</v>
      </c>
      <c r="O46" s="243"/>
    </row>
    <row r="47" spans="1:15" ht="20.100000000000001" customHeight="1">
      <c r="A47" s="385">
        <v>1983</v>
      </c>
      <c r="B47" s="385"/>
      <c r="C47" s="164">
        <v>24.7</v>
      </c>
      <c r="D47" s="164">
        <v>24.5</v>
      </c>
      <c r="E47" s="164">
        <v>27.8</v>
      </c>
      <c r="F47" s="164">
        <v>32.700000000000003</v>
      </c>
      <c r="G47" s="164">
        <v>41.6</v>
      </c>
      <c r="H47" s="164">
        <v>47.3</v>
      </c>
      <c r="I47" s="164">
        <v>45.8</v>
      </c>
      <c r="J47" s="164">
        <v>42.7</v>
      </c>
      <c r="K47" s="164">
        <v>42.6</v>
      </c>
      <c r="L47" s="164">
        <v>37</v>
      </c>
      <c r="M47" s="164">
        <v>31.7</v>
      </c>
      <c r="N47" s="164">
        <v>26.5</v>
      </c>
      <c r="O47" s="243"/>
    </row>
    <row r="48" spans="1:15" ht="20.100000000000001" customHeight="1">
      <c r="A48" s="385">
        <v>1984</v>
      </c>
      <c r="B48" s="385"/>
      <c r="C48" s="164">
        <v>25.2</v>
      </c>
      <c r="D48" s="164">
        <v>27.8</v>
      </c>
      <c r="E48" s="164">
        <v>34</v>
      </c>
      <c r="F48" s="164">
        <v>38.5</v>
      </c>
      <c r="G48" s="164">
        <v>41</v>
      </c>
      <c r="H48" s="164">
        <v>43</v>
      </c>
      <c r="I48" s="164">
        <v>45</v>
      </c>
      <c r="J48" s="164">
        <v>42.5</v>
      </c>
      <c r="K48" s="164">
        <v>41</v>
      </c>
      <c r="L48" s="164">
        <v>36.5</v>
      </c>
      <c r="M48" s="164">
        <v>32</v>
      </c>
      <c r="N48" s="164">
        <v>28</v>
      </c>
      <c r="O48" s="243"/>
    </row>
    <row r="49" spans="1:15" ht="20.100000000000001" customHeight="1">
      <c r="A49" s="385">
        <v>1985</v>
      </c>
      <c r="B49" s="385"/>
      <c r="C49" s="164">
        <v>26.5</v>
      </c>
      <c r="D49" s="164">
        <v>27.5</v>
      </c>
      <c r="E49" s="164">
        <v>33.5</v>
      </c>
      <c r="F49" s="164">
        <v>35.5</v>
      </c>
      <c r="G49" s="164">
        <v>41.5</v>
      </c>
      <c r="H49" s="164">
        <v>44</v>
      </c>
      <c r="I49" s="164">
        <v>44</v>
      </c>
      <c r="J49" s="164">
        <v>44.5</v>
      </c>
      <c r="K49" s="164">
        <v>42.5</v>
      </c>
      <c r="L49" s="164">
        <v>37.5</v>
      </c>
      <c r="M49" s="164">
        <v>32.5</v>
      </c>
      <c r="N49" s="164">
        <v>27.5</v>
      </c>
      <c r="O49" s="243"/>
    </row>
    <row r="50" spans="1:15" ht="20.100000000000001" customHeight="1">
      <c r="A50" s="385">
        <v>1986</v>
      </c>
      <c r="B50" s="385"/>
      <c r="C50" s="164">
        <v>25.5</v>
      </c>
      <c r="D50" s="164">
        <v>25.5</v>
      </c>
      <c r="E50" s="164">
        <v>30.5</v>
      </c>
      <c r="F50" s="164">
        <v>36.5</v>
      </c>
      <c r="G50" s="164">
        <v>43</v>
      </c>
      <c r="H50" s="164">
        <v>43.5</v>
      </c>
      <c r="I50" s="164">
        <v>45.5</v>
      </c>
      <c r="J50" s="164">
        <v>43.5</v>
      </c>
      <c r="K50" s="164">
        <v>41.5</v>
      </c>
      <c r="L50" s="164">
        <v>39</v>
      </c>
      <c r="M50" s="164">
        <v>32.5</v>
      </c>
      <c r="N50" s="164">
        <v>26</v>
      </c>
      <c r="O50" s="243"/>
    </row>
    <row r="51" spans="1:15" ht="20.100000000000001" customHeight="1">
      <c r="A51" s="385">
        <v>1987</v>
      </c>
      <c r="B51" s="385"/>
      <c r="C51" s="164">
        <v>27.8</v>
      </c>
      <c r="D51" s="164">
        <v>28.8</v>
      </c>
      <c r="E51" s="164">
        <v>30.5</v>
      </c>
      <c r="F51" s="164">
        <v>36</v>
      </c>
      <c r="G51" s="164">
        <v>42.5</v>
      </c>
      <c r="H51" s="164">
        <v>44.5</v>
      </c>
      <c r="I51" s="164">
        <v>46</v>
      </c>
      <c r="J51" s="164">
        <v>44</v>
      </c>
      <c r="K51" s="164">
        <v>41.5</v>
      </c>
      <c r="L51" s="164">
        <v>36.5</v>
      </c>
      <c r="M51" s="164">
        <v>32</v>
      </c>
      <c r="N51" s="164">
        <v>26</v>
      </c>
      <c r="O51" s="243"/>
    </row>
    <row r="52" spans="1:15" ht="20.100000000000001" customHeight="1">
      <c r="A52" s="385">
        <v>1988</v>
      </c>
      <c r="B52" s="385"/>
      <c r="C52" s="164">
        <v>24</v>
      </c>
      <c r="D52" s="164">
        <v>25.5</v>
      </c>
      <c r="E52" s="164">
        <v>31.5</v>
      </c>
      <c r="F52" s="164">
        <v>35</v>
      </c>
      <c r="G52" s="164">
        <v>42</v>
      </c>
      <c r="H52" s="164">
        <v>43.5</v>
      </c>
      <c r="I52" s="164">
        <v>43.5</v>
      </c>
      <c r="J52" s="164">
        <v>44</v>
      </c>
      <c r="K52" s="164">
        <v>41.5</v>
      </c>
      <c r="L52" s="164">
        <v>37.5</v>
      </c>
      <c r="M52" s="164">
        <v>31.5</v>
      </c>
      <c r="N52" s="164">
        <v>25.6</v>
      </c>
      <c r="O52" s="243"/>
    </row>
    <row r="53" spans="1:15" ht="20.100000000000001" customHeight="1">
      <c r="A53" s="385">
        <v>1989</v>
      </c>
      <c r="B53" s="385"/>
      <c r="C53" s="164">
        <v>22.1</v>
      </c>
      <c r="D53" s="164">
        <v>24.6</v>
      </c>
      <c r="E53" s="164">
        <v>28.9</v>
      </c>
      <c r="F53" s="164">
        <v>32.5</v>
      </c>
      <c r="G53" s="164">
        <v>40.299999999999997</v>
      </c>
      <c r="H53" s="164">
        <v>43.2</v>
      </c>
      <c r="I53" s="164">
        <v>43.5</v>
      </c>
      <c r="J53" s="164">
        <v>43.8</v>
      </c>
      <c r="K53" s="164">
        <v>40</v>
      </c>
      <c r="L53" s="164">
        <v>36.700000000000003</v>
      </c>
      <c r="M53" s="164">
        <v>31.8</v>
      </c>
      <c r="N53" s="164">
        <v>24.6</v>
      </c>
      <c r="O53" s="243"/>
    </row>
    <row r="54" spans="1:15" ht="20.100000000000001" customHeight="1">
      <c r="A54" s="385">
        <v>1990</v>
      </c>
      <c r="B54" s="385"/>
      <c r="C54" s="164">
        <v>23</v>
      </c>
      <c r="D54" s="164">
        <v>24.8</v>
      </c>
      <c r="E54" s="164">
        <v>30.4</v>
      </c>
      <c r="F54" s="164">
        <v>36.1</v>
      </c>
      <c r="G54" s="164">
        <v>41</v>
      </c>
      <c r="H54" s="164">
        <v>43.8</v>
      </c>
      <c r="I54" s="164">
        <v>44.5</v>
      </c>
      <c r="J54" s="164">
        <v>43.6</v>
      </c>
      <c r="K54" s="164">
        <v>41.3</v>
      </c>
      <c r="L54" s="164">
        <v>37.1</v>
      </c>
      <c r="M54" s="164">
        <v>31.2</v>
      </c>
      <c r="N54" s="164">
        <v>26.9</v>
      </c>
      <c r="O54" s="243"/>
    </row>
    <row r="55" spans="1:15" ht="20.100000000000001" customHeight="1">
      <c r="A55" s="385">
        <v>1991</v>
      </c>
      <c r="B55" s="385"/>
      <c r="C55" s="164">
        <v>29</v>
      </c>
      <c r="D55" s="164">
        <v>26.2</v>
      </c>
      <c r="E55" s="164">
        <v>28.7</v>
      </c>
      <c r="F55" s="164">
        <v>36.1</v>
      </c>
      <c r="G55" s="164">
        <v>37.799999999999997</v>
      </c>
      <c r="H55" s="164">
        <v>42</v>
      </c>
      <c r="I55" s="164">
        <v>43.2</v>
      </c>
      <c r="J55" s="164">
        <v>43.1</v>
      </c>
      <c r="K55" s="164">
        <v>41.9</v>
      </c>
      <c r="L55" s="164">
        <v>36.1</v>
      </c>
      <c r="M55" s="164">
        <v>29.7</v>
      </c>
      <c r="N55" s="164">
        <v>26.4</v>
      </c>
      <c r="O55" s="243"/>
    </row>
    <row r="56" spans="1:15" ht="20.100000000000001" customHeight="1">
      <c r="A56" s="385">
        <v>1992</v>
      </c>
      <c r="B56" s="385"/>
      <c r="C56" s="164">
        <v>20.8</v>
      </c>
      <c r="D56" s="164">
        <v>23</v>
      </c>
      <c r="E56" s="164">
        <v>26.6</v>
      </c>
      <c r="F56" s="164">
        <v>32.6</v>
      </c>
      <c r="G56" s="164">
        <v>40.4</v>
      </c>
      <c r="H56" s="164">
        <v>42.4</v>
      </c>
      <c r="I56" s="164">
        <v>42.6</v>
      </c>
      <c r="J56" s="164">
        <v>42.1</v>
      </c>
      <c r="K56" s="164">
        <v>39.700000000000003</v>
      </c>
      <c r="L56" s="164">
        <v>34.9</v>
      </c>
      <c r="M56" s="164">
        <v>30.3</v>
      </c>
      <c r="N56" s="164">
        <v>26.3</v>
      </c>
      <c r="O56" s="243"/>
    </row>
    <row r="57" spans="1:15" ht="20.100000000000001" customHeight="1">
      <c r="A57" s="385">
        <v>1993</v>
      </c>
      <c r="B57" s="385"/>
      <c r="C57" s="164">
        <v>23</v>
      </c>
      <c r="D57" s="164">
        <v>25.6</v>
      </c>
      <c r="E57" s="164">
        <v>29.4</v>
      </c>
      <c r="F57" s="164">
        <v>34.1</v>
      </c>
      <c r="G57" s="164">
        <v>40.1</v>
      </c>
      <c r="H57" s="164">
        <v>42.7</v>
      </c>
      <c r="I57" s="164">
        <v>44</v>
      </c>
      <c r="J57" s="164">
        <v>43.4</v>
      </c>
      <c r="K57" s="164">
        <v>40.200000000000003</v>
      </c>
      <c r="L57" s="164">
        <v>36.5</v>
      </c>
      <c r="M57" s="164">
        <v>30.9</v>
      </c>
      <c r="N57" s="164">
        <v>26.8</v>
      </c>
      <c r="O57" s="243"/>
    </row>
    <row r="58" spans="1:15">
      <c r="A58" s="11" t="s">
        <v>163</v>
      </c>
      <c r="B58" s="165"/>
      <c r="C58" s="165"/>
      <c r="D58" s="165"/>
      <c r="E58" s="165"/>
      <c r="F58" s="165"/>
      <c r="G58" s="165"/>
      <c r="H58" s="165"/>
      <c r="I58" s="165"/>
      <c r="J58" s="165"/>
      <c r="K58" s="165"/>
      <c r="L58" s="166"/>
      <c r="M58" s="166"/>
    </row>
    <row r="59" spans="1:15" ht="15.75">
      <c r="A59" s="167"/>
      <c r="B59" s="168"/>
      <c r="C59" s="168"/>
      <c r="D59" s="168"/>
      <c r="E59" s="168"/>
      <c r="F59" s="168"/>
      <c r="G59" s="168"/>
      <c r="H59" s="168"/>
      <c r="I59" s="168"/>
      <c r="J59" s="168"/>
      <c r="K59" s="168"/>
      <c r="L59" s="168"/>
      <c r="M59" s="168"/>
    </row>
    <row r="60" spans="1:15" ht="15.75">
      <c r="A60" s="120"/>
      <c r="B60" s="274"/>
      <c r="C60" s="274"/>
      <c r="D60" s="274"/>
      <c r="E60" s="274"/>
      <c r="F60" s="286"/>
      <c r="G60" s="125"/>
      <c r="H60" s="286"/>
      <c r="I60" s="160"/>
      <c r="J60" s="125"/>
      <c r="K60" s="2"/>
      <c r="L60" s="286" t="s">
        <v>162</v>
      </c>
      <c r="M60" s="125"/>
      <c r="N60" s="286" t="s">
        <v>102</v>
      </c>
    </row>
    <row r="61" spans="1:15" ht="18.75">
      <c r="A61" s="300" t="s">
        <v>78</v>
      </c>
      <c r="B61" s="199"/>
      <c r="C61" s="123"/>
      <c r="D61" s="123"/>
      <c r="E61" s="123"/>
      <c r="F61" s="298"/>
      <c r="G61" s="125"/>
      <c r="H61" s="286"/>
      <c r="I61" s="123"/>
      <c r="J61" s="125"/>
      <c r="K61" s="2"/>
      <c r="L61" s="298" t="s">
        <v>161</v>
      </c>
      <c r="M61" s="125"/>
      <c r="N61" s="286" t="s">
        <v>100</v>
      </c>
    </row>
    <row r="62" spans="1:15" ht="18.75">
      <c r="A62" s="165"/>
      <c r="B62" s="169"/>
      <c r="C62" s="169"/>
      <c r="D62" s="169"/>
      <c r="E62" s="169"/>
      <c r="F62" s="286"/>
      <c r="G62" s="125"/>
      <c r="H62" s="286"/>
      <c r="I62" s="169"/>
      <c r="J62" s="125"/>
      <c r="K62" s="2"/>
      <c r="L62" s="286" t="s">
        <v>160</v>
      </c>
      <c r="M62" s="125"/>
      <c r="N62" s="286" t="s">
        <v>98</v>
      </c>
    </row>
    <row r="63" spans="1:15" ht="18.75" customHeight="1">
      <c r="A63" s="274" t="s">
        <v>188</v>
      </c>
      <c r="B63" s="195"/>
      <c r="C63" s="126"/>
      <c r="D63" s="126"/>
      <c r="E63" s="126"/>
      <c r="F63" s="126"/>
      <c r="G63" s="126"/>
      <c r="H63" s="126"/>
      <c r="I63" s="126"/>
      <c r="J63" s="126"/>
      <c r="K63" s="126"/>
      <c r="L63" s="165"/>
      <c r="M63" s="165"/>
    </row>
    <row r="64" spans="1:15" ht="24">
      <c r="A64" s="394" t="s">
        <v>69</v>
      </c>
      <c r="B64" s="395"/>
      <c r="C64" s="284" t="s">
        <v>95</v>
      </c>
      <c r="D64" s="284" t="s">
        <v>94</v>
      </c>
      <c r="E64" s="284" t="s">
        <v>93</v>
      </c>
      <c r="F64" s="284" t="s">
        <v>92</v>
      </c>
      <c r="G64" s="284" t="s">
        <v>91</v>
      </c>
      <c r="H64" s="284" t="s">
        <v>90</v>
      </c>
      <c r="I64" s="284" t="s">
        <v>89</v>
      </c>
      <c r="J64" s="285" t="s">
        <v>88</v>
      </c>
      <c r="K64" s="284" t="s">
        <v>87</v>
      </c>
      <c r="L64" s="284" t="s">
        <v>86</v>
      </c>
      <c r="M64" s="284" t="s">
        <v>85</v>
      </c>
      <c r="N64" s="283" t="s">
        <v>84</v>
      </c>
    </row>
    <row r="65" spans="1:15" ht="20.100000000000001" customHeight="1">
      <c r="A65" s="395">
        <v>1994</v>
      </c>
      <c r="B65" s="395"/>
      <c r="C65" s="184" t="s">
        <v>2</v>
      </c>
      <c r="D65" s="184" t="s">
        <v>2</v>
      </c>
      <c r="E65" s="184" t="s">
        <v>2</v>
      </c>
      <c r="F65" s="184" t="s">
        <v>2</v>
      </c>
      <c r="G65" s="164">
        <v>41.387096774193559</v>
      </c>
      <c r="H65" s="164">
        <v>44.273333333333326</v>
      </c>
      <c r="I65" s="164">
        <v>43.61935483870969</v>
      </c>
      <c r="J65" s="164">
        <v>43.906451612903233</v>
      </c>
      <c r="K65" s="164">
        <v>41.259999999999991</v>
      </c>
      <c r="L65" s="164">
        <v>36.816129032258054</v>
      </c>
      <c r="M65" s="164">
        <v>32.383333333333333</v>
      </c>
      <c r="N65" s="170">
        <v>26.341935483870962</v>
      </c>
    </row>
    <row r="66" spans="1:15" ht="20.100000000000001" customHeight="1">
      <c r="A66" s="395">
        <v>1995</v>
      </c>
      <c r="B66" s="395"/>
      <c r="C66" s="164">
        <v>25.745161290322581</v>
      </c>
      <c r="D66" s="164">
        <v>26.739285714285717</v>
      </c>
      <c r="E66" s="164">
        <v>28.041935483870972</v>
      </c>
      <c r="F66" s="164">
        <v>35.026666666666671</v>
      </c>
      <c r="G66" s="164">
        <v>41.432258064516127</v>
      </c>
      <c r="H66" s="164">
        <v>44.706666666666663</v>
      </c>
      <c r="I66" s="164">
        <v>41.932258064516134</v>
      </c>
      <c r="J66" s="164">
        <v>44.312903225806451</v>
      </c>
      <c r="K66" s="164">
        <v>41.690000000000012</v>
      </c>
      <c r="L66" s="164">
        <v>37.990322580645149</v>
      </c>
      <c r="M66" s="164">
        <v>31.656666666666663</v>
      </c>
      <c r="N66" s="170">
        <v>25.919354838709676</v>
      </c>
      <c r="O66" s="243"/>
    </row>
    <row r="67" spans="1:15" ht="20.100000000000001" customHeight="1">
      <c r="A67" s="395">
        <v>1996</v>
      </c>
      <c r="B67" s="395"/>
      <c r="C67" s="164">
        <v>23.977419354838709</v>
      </c>
      <c r="D67" s="164">
        <v>27.7</v>
      </c>
      <c r="E67" s="164">
        <v>29.816129032258068</v>
      </c>
      <c r="F67" s="164">
        <v>37.090000000000003</v>
      </c>
      <c r="G67" s="164">
        <v>42.183870967741939</v>
      </c>
      <c r="H67" s="164">
        <v>43.743333333333332</v>
      </c>
      <c r="I67" s="164">
        <v>46.329032258064508</v>
      </c>
      <c r="J67" s="164">
        <v>44.190322580645159</v>
      </c>
      <c r="K67" s="164">
        <v>41.493333333333332</v>
      </c>
      <c r="L67" s="164">
        <v>36.674193548387102</v>
      </c>
      <c r="M67" s="164">
        <v>30.563333333333333</v>
      </c>
      <c r="N67" s="170">
        <v>26.429032258064513</v>
      </c>
      <c r="O67" s="243"/>
    </row>
    <row r="68" spans="1:15" ht="20.100000000000001" customHeight="1">
      <c r="A68" s="395">
        <v>1997</v>
      </c>
      <c r="B68" s="395"/>
      <c r="C68" s="164">
        <v>23.870967741935484</v>
      </c>
      <c r="D68" s="164">
        <v>27.107142857142854</v>
      </c>
      <c r="E68" s="164">
        <v>27.654838709677417</v>
      </c>
      <c r="F68" s="164">
        <v>33.260000000000005</v>
      </c>
      <c r="G68" s="164">
        <v>40.790322580645167</v>
      </c>
      <c r="H68" s="164">
        <v>44.196666666666673</v>
      </c>
      <c r="I68" s="164">
        <v>44.054838709677419</v>
      </c>
      <c r="J68" s="164">
        <v>44.612903225806441</v>
      </c>
      <c r="K68" s="164">
        <v>43.236666666666665</v>
      </c>
      <c r="L68" s="164">
        <v>37.654838709677428</v>
      </c>
      <c r="M68" s="164">
        <v>30.230000000000008</v>
      </c>
      <c r="N68" s="170">
        <v>25.86774193548387</v>
      </c>
      <c r="O68" s="243"/>
    </row>
    <row r="69" spans="1:15" ht="20.100000000000001" customHeight="1">
      <c r="A69" s="395">
        <v>1998</v>
      </c>
      <c r="B69" s="395"/>
      <c r="C69" s="164">
        <v>23.496774193548383</v>
      </c>
      <c r="D69" s="164">
        <v>26.796428571428574</v>
      </c>
      <c r="E69" s="164">
        <v>32.309677419354841</v>
      </c>
      <c r="F69" s="164">
        <v>37.716666666666669</v>
      </c>
      <c r="G69" s="164">
        <v>42.835483870967742</v>
      </c>
      <c r="H69" s="164">
        <v>46.7</v>
      </c>
      <c r="I69" s="164">
        <v>45.922580645161297</v>
      </c>
      <c r="J69" s="164">
        <v>45.025806451612915</v>
      </c>
      <c r="K69" s="164">
        <v>42.723333333333343</v>
      </c>
      <c r="L69" s="164">
        <v>38.512903225806454</v>
      </c>
      <c r="M69" s="164">
        <v>33.146666666666668</v>
      </c>
      <c r="N69" s="170">
        <v>30.274193548387085</v>
      </c>
      <c r="O69" s="243"/>
    </row>
    <row r="70" spans="1:15" ht="20.100000000000001" customHeight="1">
      <c r="A70" s="395">
        <v>1999</v>
      </c>
      <c r="B70" s="395"/>
      <c r="C70" s="164">
        <v>25.987096774193546</v>
      </c>
      <c r="D70" s="164">
        <v>29.728571428571431</v>
      </c>
      <c r="E70" s="164">
        <v>30.735483870967748</v>
      </c>
      <c r="F70" s="164">
        <v>38.93</v>
      </c>
      <c r="G70" s="164">
        <v>43.058064516129029</v>
      </c>
      <c r="H70" s="164">
        <v>46.353333333333339</v>
      </c>
      <c r="I70" s="164">
        <v>45.235483870967762</v>
      </c>
      <c r="J70" s="164">
        <v>46.035483870967759</v>
      </c>
      <c r="K70" s="164">
        <v>42.153333333333329</v>
      </c>
      <c r="L70" s="164">
        <v>38.535483870967752</v>
      </c>
      <c r="M70" s="164">
        <v>32.89</v>
      </c>
      <c r="N70" s="170">
        <v>28.080645161290317</v>
      </c>
      <c r="O70" s="243"/>
    </row>
    <row r="71" spans="1:15" ht="20.100000000000001" customHeight="1">
      <c r="A71" s="395">
        <v>2000</v>
      </c>
      <c r="B71" s="395"/>
      <c r="C71" s="164">
        <v>26.325806451612909</v>
      </c>
      <c r="D71" s="164">
        <v>27.424137931034487</v>
      </c>
      <c r="E71" s="164">
        <v>31.280645161290323</v>
      </c>
      <c r="F71" s="164">
        <v>40.220000000000006</v>
      </c>
      <c r="G71" s="164">
        <v>43.099999999999994</v>
      </c>
      <c r="H71" s="164">
        <v>44.576666666666668</v>
      </c>
      <c r="I71" s="164">
        <v>46.019354838709681</v>
      </c>
      <c r="J71" s="164">
        <v>44.954838709677439</v>
      </c>
      <c r="K71" s="164">
        <v>41.073333333333338</v>
      </c>
      <c r="L71" s="164">
        <v>37.645161290322577</v>
      </c>
      <c r="M71" s="164">
        <v>30.983333333333341</v>
      </c>
      <c r="N71" s="170">
        <v>26.912903225806453</v>
      </c>
      <c r="O71" s="243"/>
    </row>
    <row r="72" spans="1:15" ht="20.100000000000001" customHeight="1">
      <c r="A72" s="395">
        <v>2001</v>
      </c>
      <c r="B72" s="395"/>
      <c r="C72" s="164">
        <v>24.293548387096774</v>
      </c>
      <c r="D72" s="164">
        <v>27.271428571428579</v>
      </c>
      <c r="E72" s="164">
        <v>31.754838709677411</v>
      </c>
      <c r="F72" s="164">
        <v>37.529999999999994</v>
      </c>
      <c r="G72" s="164">
        <v>43.387096774193552</v>
      </c>
      <c r="H72" s="164">
        <v>44.42</v>
      </c>
      <c r="I72" s="164">
        <v>44.467741935483872</v>
      </c>
      <c r="J72" s="164">
        <v>44.848387096774182</v>
      </c>
      <c r="K72" s="164">
        <v>42.023333333333341</v>
      </c>
      <c r="L72" s="164">
        <v>38.141935483870974</v>
      </c>
      <c r="M72" s="164">
        <v>31.63666666666667</v>
      </c>
      <c r="N72" s="170">
        <v>29.980645161290326</v>
      </c>
      <c r="O72" s="243"/>
    </row>
    <row r="73" spans="1:15" ht="20.100000000000001" customHeight="1">
      <c r="A73" s="395">
        <v>2002</v>
      </c>
      <c r="B73" s="395"/>
      <c r="C73" s="164">
        <v>25.535483870967738</v>
      </c>
      <c r="D73" s="164">
        <v>27.125</v>
      </c>
      <c r="E73" s="164">
        <v>32.103225806451604</v>
      </c>
      <c r="F73" s="164">
        <v>36.270000000000003</v>
      </c>
      <c r="G73" s="164">
        <v>43.183870967741932</v>
      </c>
      <c r="H73" s="164">
        <v>44.72</v>
      </c>
      <c r="I73" s="164">
        <v>45.454838709677425</v>
      </c>
      <c r="J73" s="164">
        <v>45.074193548387115</v>
      </c>
      <c r="K73" s="164">
        <v>42.243333333333339</v>
      </c>
      <c r="L73" s="164">
        <v>38.49354838709678</v>
      </c>
      <c r="M73" s="164">
        <v>31.173333333333336</v>
      </c>
      <c r="N73" s="170">
        <v>27.13225806451613</v>
      </c>
      <c r="O73" s="243"/>
    </row>
    <row r="74" spans="1:15" ht="20.100000000000001" customHeight="1">
      <c r="A74" s="395">
        <v>2003</v>
      </c>
      <c r="B74" s="395"/>
      <c r="C74" s="164">
        <v>25.35806451612903</v>
      </c>
      <c r="D74" s="164">
        <v>29</v>
      </c>
      <c r="E74" s="164">
        <v>33.145161290322584</v>
      </c>
      <c r="F74" s="164">
        <v>37.356666666666662</v>
      </c>
      <c r="G74" s="164">
        <v>42.425806451612921</v>
      </c>
      <c r="H74" s="164">
        <v>45.54666666666666</v>
      </c>
      <c r="I74" s="164">
        <v>43.654838709677421</v>
      </c>
      <c r="J74" s="164">
        <v>45.232258064516124</v>
      </c>
      <c r="K74" s="164">
        <v>42.88333333333334</v>
      </c>
      <c r="L74" s="164">
        <v>38.119354838709668</v>
      </c>
      <c r="M74" s="164">
        <v>31.553333333333338</v>
      </c>
      <c r="N74" s="170">
        <v>27.529032258064515</v>
      </c>
      <c r="O74" s="243"/>
    </row>
    <row r="75" spans="1:15" ht="20.100000000000001" customHeight="1">
      <c r="A75" s="395">
        <v>2004</v>
      </c>
      <c r="B75" s="395"/>
      <c r="C75" s="164">
        <v>26.138709677419346</v>
      </c>
      <c r="D75" s="164">
        <v>28.989655172413784</v>
      </c>
      <c r="E75" s="164">
        <v>34.232258064516131</v>
      </c>
      <c r="F75" s="164">
        <v>37.409999999999989</v>
      </c>
      <c r="G75" s="164">
        <v>42.63548387096774</v>
      </c>
      <c r="H75" s="164">
        <v>44.86333333333333</v>
      </c>
      <c r="I75" s="164">
        <v>45.170967741935492</v>
      </c>
      <c r="J75" s="164">
        <v>44.570967741935476</v>
      </c>
      <c r="K75" s="164">
        <v>41.736666666666657</v>
      </c>
      <c r="L75" s="164">
        <v>38.693548387096776</v>
      </c>
      <c r="M75" s="164">
        <v>33.076666666666668</v>
      </c>
      <c r="N75" s="170">
        <v>26.458064516129038</v>
      </c>
      <c r="O75" s="243"/>
    </row>
    <row r="76" spans="1:15" ht="20.100000000000001" customHeight="1">
      <c r="A76" s="395">
        <v>2005</v>
      </c>
      <c r="B76" s="395"/>
      <c r="C76" s="164">
        <v>24.380645161290321</v>
      </c>
      <c r="D76" s="164">
        <v>26.946428571428573</v>
      </c>
      <c r="E76" s="164">
        <v>32.270967741935493</v>
      </c>
      <c r="F76" s="164">
        <v>37.869999999999997</v>
      </c>
      <c r="G76" s="164">
        <v>41.40322580645163</v>
      </c>
      <c r="H76" s="164">
        <v>45.179999999999986</v>
      </c>
      <c r="I76" s="164">
        <v>44.451612903225801</v>
      </c>
      <c r="J76" s="164">
        <v>45.1225806451613</v>
      </c>
      <c r="K76" s="164">
        <v>42.093333333333348</v>
      </c>
      <c r="L76" s="164">
        <v>37.803225806451607</v>
      </c>
      <c r="M76" s="164">
        <v>32.559999999999995</v>
      </c>
      <c r="N76" s="170">
        <v>28.370967741935477</v>
      </c>
      <c r="O76" s="243"/>
    </row>
    <row r="77" spans="1:15" ht="20.100000000000001" customHeight="1">
      <c r="A77" s="395">
        <v>2006</v>
      </c>
      <c r="B77" s="395"/>
      <c r="C77" s="164">
        <v>24.580645161290324</v>
      </c>
      <c r="D77" s="164">
        <v>28.946428571428566</v>
      </c>
      <c r="E77" s="164">
        <v>31.096774193548384</v>
      </c>
      <c r="F77" s="164">
        <v>36.65</v>
      </c>
      <c r="G77" s="164">
        <v>42.925806451612914</v>
      </c>
      <c r="H77" s="164">
        <v>45.059999999999995</v>
      </c>
      <c r="I77" s="164">
        <v>44.845161290322586</v>
      </c>
      <c r="J77" s="164">
        <v>44.154838709677421</v>
      </c>
      <c r="K77" s="164">
        <v>42.08</v>
      </c>
      <c r="L77" s="164">
        <v>38.506451612903213</v>
      </c>
      <c r="M77" s="164">
        <v>32.073333333333331</v>
      </c>
      <c r="N77" s="170">
        <v>23.196774193548396</v>
      </c>
      <c r="O77" s="243"/>
    </row>
    <row r="78" spans="1:15" ht="20.100000000000001" customHeight="1">
      <c r="A78" s="395">
        <v>2007</v>
      </c>
      <c r="B78" s="395"/>
      <c r="C78" s="164">
        <v>23.974193548387099</v>
      </c>
      <c r="D78" s="164">
        <v>28.253571428571441</v>
      </c>
      <c r="E78" s="164">
        <v>31.051612903225802</v>
      </c>
      <c r="F78" s="164">
        <v>39.026666666666671</v>
      </c>
      <c r="G78" s="164">
        <v>42.754838709677415</v>
      </c>
      <c r="H78" s="164">
        <v>44.146666666666668</v>
      </c>
      <c r="I78" s="164">
        <v>44.841935483870969</v>
      </c>
      <c r="J78" s="164">
        <v>45.006451612903227</v>
      </c>
      <c r="K78" s="164">
        <v>42.67</v>
      </c>
      <c r="L78" s="164">
        <v>37.345161290322579</v>
      </c>
      <c r="M78" s="164">
        <v>32.326666666666668</v>
      </c>
      <c r="N78" s="170">
        <v>27.20000000000001</v>
      </c>
      <c r="O78" s="243"/>
    </row>
    <row r="79" spans="1:15" ht="20.100000000000001" customHeight="1">
      <c r="A79" s="395">
        <v>2008</v>
      </c>
      <c r="B79" s="395"/>
      <c r="C79" s="164">
        <v>23.261290322580646</v>
      </c>
      <c r="D79" s="164">
        <v>26.837931034482757</v>
      </c>
      <c r="E79" s="164">
        <v>33.912903225806446</v>
      </c>
      <c r="F79" s="164">
        <v>38.03</v>
      </c>
      <c r="G79" s="164">
        <v>42.745161290322578</v>
      </c>
      <c r="H79" s="164">
        <v>43.519999999999989</v>
      </c>
      <c r="I79" s="164">
        <v>45.71935483870967</v>
      </c>
      <c r="J79" s="164">
        <v>44.435483870967744</v>
      </c>
      <c r="K79" s="164">
        <v>41.613333333333344</v>
      </c>
      <c r="L79" s="164">
        <v>38.222580645161301</v>
      </c>
      <c r="M79" s="164">
        <v>31.656666666666663</v>
      </c>
      <c r="N79" s="170">
        <v>25.509677419354841</v>
      </c>
      <c r="O79" s="243"/>
    </row>
    <row r="80" spans="1:15" ht="20.100000000000001" customHeight="1">
      <c r="A80" s="395">
        <v>2009</v>
      </c>
      <c r="B80" s="395"/>
      <c r="C80" s="164">
        <v>23.180645161290325</v>
      </c>
      <c r="D80" s="164">
        <v>29.389285714285712</v>
      </c>
      <c r="E80" s="164">
        <v>32.441935483870964</v>
      </c>
      <c r="F80" s="164">
        <v>35.983333333333334</v>
      </c>
      <c r="G80" s="164">
        <v>43.780645161290323</v>
      </c>
      <c r="H80" s="164">
        <v>44.886666666666656</v>
      </c>
      <c r="I80" s="164">
        <v>45.241935483870975</v>
      </c>
      <c r="J80" s="164">
        <v>44.467741935483879</v>
      </c>
      <c r="K80" s="164">
        <v>42.096666666666664</v>
      </c>
      <c r="L80" s="164">
        <v>37.948387096774198</v>
      </c>
      <c r="M80" s="164">
        <v>32.589999999999996</v>
      </c>
      <c r="N80" s="170">
        <v>26.116129032258069</v>
      </c>
      <c r="O80" s="243"/>
    </row>
    <row r="81" spans="1:15" ht="20.100000000000001" customHeight="1" thickBot="1">
      <c r="A81" s="395">
        <v>2010</v>
      </c>
      <c r="B81" s="395"/>
      <c r="C81" s="171">
        <v>26.096774193548391</v>
      </c>
      <c r="D81" s="171">
        <v>29.12142857142857</v>
      </c>
      <c r="E81" s="171">
        <v>34.22258064516128</v>
      </c>
      <c r="F81" s="171">
        <v>38.013333333333335</v>
      </c>
      <c r="G81" s="171">
        <v>42.299999999999983</v>
      </c>
      <c r="H81" s="171">
        <v>44.713333333333331</v>
      </c>
      <c r="I81" s="171">
        <v>45.323333333333316</v>
      </c>
      <c r="J81" s="171">
        <v>44.167741935483875</v>
      </c>
      <c r="K81" s="171">
        <v>42.013333333333343</v>
      </c>
      <c r="L81" s="171">
        <v>38.064516129032263</v>
      </c>
      <c r="M81" s="171">
        <v>30.790000000000003</v>
      </c>
      <c r="N81" s="172">
        <v>27.106451612903228</v>
      </c>
      <c r="O81" s="243"/>
    </row>
    <row r="82" spans="1:15" ht="15.75" thickTop="1">
      <c r="A82" s="281" t="s">
        <v>81</v>
      </c>
      <c r="B82" s="165"/>
      <c r="C82" s="165"/>
      <c r="D82" s="165"/>
      <c r="E82" s="165"/>
      <c r="F82" s="165"/>
      <c r="G82" s="165"/>
      <c r="H82" s="165"/>
      <c r="I82" s="165"/>
      <c r="J82" s="165"/>
      <c r="K82" s="165"/>
      <c r="L82" s="165"/>
      <c r="M82" s="165"/>
    </row>
    <row r="84" spans="1:15">
      <c r="A84" s="132"/>
      <c r="B84" s="173"/>
      <c r="C84" s="173"/>
      <c r="D84" s="173"/>
      <c r="E84" s="173"/>
      <c r="F84" s="173"/>
      <c r="G84" s="173"/>
      <c r="H84" s="173"/>
      <c r="I84" s="158"/>
      <c r="J84" s="125"/>
      <c r="K84" s="2"/>
      <c r="L84" s="286" t="s">
        <v>168</v>
      </c>
      <c r="M84" s="125"/>
      <c r="N84" s="286" t="s">
        <v>102</v>
      </c>
    </row>
    <row r="85" spans="1:15" ht="18.75">
      <c r="A85" s="300" t="s">
        <v>167</v>
      </c>
      <c r="B85" s="299"/>
      <c r="C85" s="150"/>
      <c r="D85" s="150"/>
      <c r="E85" s="150"/>
      <c r="F85" s="150"/>
      <c r="G85" s="150"/>
      <c r="H85" s="150"/>
      <c r="I85" s="158"/>
      <c r="J85" s="125"/>
      <c r="K85" s="2"/>
      <c r="L85" s="356" t="s">
        <v>166</v>
      </c>
      <c r="M85" s="125"/>
      <c r="N85" s="286" t="s">
        <v>100</v>
      </c>
    </row>
    <row r="86" spans="1:15">
      <c r="A86" s="173"/>
      <c r="B86" s="173"/>
      <c r="C86" s="173"/>
      <c r="D86" s="173"/>
      <c r="E86" s="173"/>
      <c r="F86" s="173"/>
      <c r="G86" s="173"/>
      <c r="H86" s="173"/>
      <c r="I86" s="158"/>
      <c r="J86" s="125"/>
      <c r="K86" s="2"/>
      <c r="L86" s="286" t="s">
        <v>165</v>
      </c>
      <c r="M86" s="125"/>
      <c r="N86" s="286" t="s">
        <v>98</v>
      </c>
    </row>
    <row r="87" spans="1:15" ht="18.75">
      <c r="A87" s="274" t="s">
        <v>187</v>
      </c>
      <c r="B87" s="174"/>
      <c r="C87" s="174"/>
      <c r="D87" s="174"/>
      <c r="E87" s="174"/>
      <c r="F87" s="174"/>
      <c r="G87" s="173"/>
      <c r="H87" s="173"/>
      <c r="I87" s="173"/>
      <c r="J87" s="173"/>
      <c r="K87" s="173"/>
      <c r="L87" s="173"/>
      <c r="M87" s="173"/>
    </row>
    <row r="88" spans="1:15" ht="24">
      <c r="A88" s="396" t="s">
        <v>69</v>
      </c>
      <c r="B88" s="396"/>
      <c r="C88" s="284" t="s">
        <v>95</v>
      </c>
      <c r="D88" s="284" t="s">
        <v>94</v>
      </c>
      <c r="E88" s="284" t="s">
        <v>93</v>
      </c>
      <c r="F88" s="284" t="s">
        <v>92</v>
      </c>
      <c r="G88" s="284" t="s">
        <v>91</v>
      </c>
      <c r="H88" s="284" t="s">
        <v>90</v>
      </c>
      <c r="I88" s="284" t="s">
        <v>89</v>
      </c>
      <c r="J88" s="285" t="s">
        <v>88</v>
      </c>
      <c r="K88" s="284" t="s">
        <v>87</v>
      </c>
      <c r="L88" s="284" t="s">
        <v>86</v>
      </c>
      <c r="M88" s="284" t="s">
        <v>85</v>
      </c>
      <c r="N88" s="283" t="s">
        <v>84</v>
      </c>
    </row>
    <row r="89" spans="1:15" ht="20.100000000000001" customHeight="1">
      <c r="A89" s="396">
        <v>1971</v>
      </c>
      <c r="B89" s="396"/>
      <c r="C89" s="175">
        <v>9.3000000000000007</v>
      </c>
      <c r="D89" s="175">
        <v>11</v>
      </c>
      <c r="E89" s="175">
        <v>13.7</v>
      </c>
      <c r="F89" s="175">
        <v>20.3</v>
      </c>
      <c r="G89" s="175">
        <v>21.7</v>
      </c>
      <c r="H89" s="175">
        <v>23.4</v>
      </c>
      <c r="I89" s="175">
        <v>26.1</v>
      </c>
      <c r="J89" s="175">
        <v>22.2</v>
      </c>
      <c r="K89" s="175">
        <v>23.4</v>
      </c>
      <c r="L89" s="175">
        <v>17.7</v>
      </c>
      <c r="M89" s="175">
        <v>14.5</v>
      </c>
      <c r="N89" s="175">
        <v>11.3</v>
      </c>
    </row>
    <row r="90" spans="1:15" ht="20.100000000000001" customHeight="1">
      <c r="A90" s="396">
        <v>1972</v>
      </c>
      <c r="B90" s="396"/>
      <c r="C90" s="175">
        <v>12</v>
      </c>
      <c r="D90" s="175">
        <v>9.8000000000000007</v>
      </c>
      <c r="E90" s="175">
        <v>15</v>
      </c>
      <c r="F90" s="175">
        <v>17.7</v>
      </c>
      <c r="G90" s="175">
        <v>18.600000000000001</v>
      </c>
      <c r="H90" s="175">
        <v>24.1</v>
      </c>
      <c r="I90" s="175">
        <v>27.5</v>
      </c>
      <c r="J90" s="175">
        <v>24.5</v>
      </c>
      <c r="K90" s="175">
        <v>25.4</v>
      </c>
      <c r="L90" s="175">
        <v>19.5</v>
      </c>
      <c r="M90" s="175">
        <v>15.3</v>
      </c>
      <c r="N90" s="175">
        <v>11.4</v>
      </c>
    </row>
    <row r="91" spans="1:15" ht="20.100000000000001" customHeight="1">
      <c r="A91" s="396">
        <v>1973</v>
      </c>
      <c r="B91" s="396"/>
      <c r="C91" s="175">
        <v>9.6999999999999993</v>
      </c>
      <c r="D91" s="175">
        <v>13.5</v>
      </c>
      <c r="E91" s="175">
        <v>16.8</v>
      </c>
      <c r="F91" s="175">
        <v>19.3</v>
      </c>
      <c r="G91" s="175">
        <v>21.9</v>
      </c>
      <c r="H91" s="175">
        <v>24.3</v>
      </c>
      <c r="I91" s="175">
        <v>29</v>
      </c>
      <c r="J91" s="175">
        <v>29.9</v>
      </c>
      <c r="K91" s="175">
        <v>26.8</v>
      </c>
      <c r="L91" s="175">
        <v>18</v>
      </c>
      <c r="M91" s="175">
        <v>11.2</v>
      </c>
      <c r="N91" s="175">
        <v>8.5</v>
      </c>
    </row>
    <row r="92" spans="1:15" ht="20.100000000000001" customHeight="1">
      <c r="A92" s="396">
        <v>1974</v>
      </c>
      <c r="B92" s="396"/>
      <c r="C92" s="164">
        <v>8.6999999999999993</v>
      </c>
      <c r="D92" s="164">
        <v>9</v>
      </c>
      <c r="E92" s="164">
        <v>15.5</v>
      </c>
      <c r="F92" s="164">
        <v>16.100000000000001</v>
      </c>
      <c r="G92" s="164">
        <v>19.2</v>
      </c>
      <c r="H92" s="164">
        <v>22.3</v>
      </c>
      <c r="I92" s="164">
        <v>23.9</v>
      </c>
      <c r="J92" s="164">
        <v>25.3</v>
      </c>
      <c r="K92" s="164">
        <v>23.3</v>
      </c>
      <c r="L92" s="164">
        <v>16.100000000000001</v>
      </c>
      <c r="M92" s="164">
        <v>11.2</v>
      </c>
      <c r="N92" s="164">
        <v>9.6999999999999993</v>
      </c>
    </row>
    <row r="93" spans="1:15" ht="20.100000000000001" customHeight="1">
      <c r="A93" s="396">
        <v>1975</v>
      </c>
      <c r="B93" s="396"/>
      <c r="C93" s="164">
        <v>8.8000000000000007</v>
      </c>
      <c r="D93" s="164">
        <v>10.199999999999999</v>
      </c>
      <c r="E93" s="164">
        <v>11.8</v>
      </c>
      <c r="F93" s="164">
        <v>16.100000000000001</v>
      </c>
      <c r="G93" s="164">
        <v>20</v>
      </c>
      <c r="H93" s="164">
        <v>22.6</v>
      </c>
      <c r="I93" s="164">
        <v>26.4</v>
      </c>
      <c r="J93" s="164">
        <v>26.6</v>
      </c>
      <c r="K93" s="164">
        <v>23.3</v>
      </c>
      <c r="L93" s="164">
        <v>15.6</v>
      </c>
      <c r="M93" s="164">
        <v>12.1</v>
      </c>
      <c r="N93" s="164">
        <v>9</v>
      </c>
      <c r="O93" s="243"/>
    </row>
    <row r="94" spans="1:15" ht="20.100000000000001" customHeight="1">
      <c r="A94" s="396">
        <v>1976</v>
      </c>
      <c r="B94" s="396"/>
      <c r="C94" s="164">
        <v>6.9</v>
      </c>
      <c r="D94" s="164">
        <v>10.1</v>
      </c>
      <c r="E94" s="164">
        <v>14.5</v>
      </c>
      <c r="F94" s="164">
        <v>15.4</v>
      </c>
      <c r="G94" s="164">
        <v>18.899999999999999</v>
      </c>
      <c r="H94" s="164">
        <v>22.9</v>
      </c>
      <c r="I94" s="164">
        <v>24.7</v>
      </c>
      <c r="J94" s="164">
        <v>24.8</v>
      </c>
      <c r="K94" s="164">
        <v>22.3</v>
      </c>
      <c r="L94" s="164">
        <v>19.2</v>
      </c>
      <c r="M94" s="164">
        <v>14.3</v>
      </c>
      <c r="N94" s="164">
        <v>11.2</v>
      </c>
      <c r="O94" s="243"/>
    </row>
    <row r="95" spans="1:15" ht="20.100000000000001" customHeight="1">
      <c r="A95" s="396">
        <v>1977</v>
      </c>
      <c r="B95" s="396"/>
      <c r="C95" s="164">
        <v>11.2</v>
      </c>
      <c r="D95" s="164">
        <v>9.8000000000000007</v>
      </c>
      <c r="E95" s="164">
        <v>15.3</v>
      </c>
      <c r="F95" s="164">
        <v>17.399999999999999</v>
      </c>
      <c r="G95" s="164">
        <v>22.5</v>
      </c>
      <c r="H95" s="164">
        <v>24.6</v>
      </c>
      <c r="I95" s="164">
        <v>24.7</v>
      </c>
      <c r="J95" s="164">
        <v>27.9</v>
      </c>
      <c r="K95" s="164">
        <v>24.4</v>
      </c>
      <c r="L95" s="164">
        <v>21.5</v>
      </c>
      <c r="M95" s="164">
        <v>15.6</v>
      </c>
      <c r="N95" s="164">
        <v>12</v>
      </c>
      <c r="O95" s="243"/>
    </row>
    <row r="96" spans="1:15" ht="20.100000000000001" customHeight="1">
      <c r="A96" s="396">
        <v>1978</v>
      </c>
      <c r="B96" s="396"/>
      <c r="C96" s="164">
        <v>10.3</v>
      </c>
      <c r="D96" s="164">
        <v>15</v>
      </c>
      <c r="E96" s="164">
        <v>14.6</v>
      </c>
      <c r="F96" s="164">
        <v>19.8</v>
      </c>
      <c r="G96" s="164">
        <v>20.2</v>
      </c>
      <c r="H96" s="164">
        <v>24.4</v>
      </c>
      <c r="I96" s="164">
        <v>29.1</v>
      </c>
      <c r="J96" s="164">
        <v>27.6</v>
      </c>
      <c r="K96" s="164">
        <v>24.4</v>
      </c>
      <c r="L96" s="164">
        <v>18.899999999999999</v>
      </c>
      <c r="M96" s="164">
        <v>17</v>
      </c>
      <c r="N96" s="164">
        <v>12.4</v>
      </c>
      <c r="O96" s="243"/>
    </row>
    <row r="97" spans="1:15" ht="20.100000000000001" customHeight="1">
      <c r="A97" s="396">
        <v>1979</v>
      </c>
      <c r="B97" s="396"/>
      <c r="C97" s="164">
        <v>11</v>
      </c>
      <c r="D97" s="164">
        <v>11.7</v>
      </c>
      <c r="E97" s="164">
        <v>14.9</v>
      </c>
      <c r="F97" s="164">
        <v>19.3</v>
      </c>
      <c r="G97" s="164">
        <v>22.4</v>
      </c>
      <c r="H97" s="164">
        <v>25.6</v>
      </c>
      <c r="I97" s="164">
        <v>27.2</v>
      </c>
      <c r="J97" s="164">
        <v>26.5</v>
      </c>
      <c r="K97" s="164">
        <v>23.4</v>
      </c>
      <c r="L97" s="164">
        <v>20.8</v>
      </c>
      <c r="M97" s="164">
        <v>12.4</v>
      </c>
      <c r="N97" s="164">
        <v>12.5</v>
      </c>
      <c r="O97" s="243"/>
    </row>
    <row r="98" spans="1:15" ht="20.100000000000001" customHeight="1">
      <c r="A98" s="396">
        <v>1980</v>
      </c>
      <c r="B98" s="396"/>
      <c r="C98" s="164">
        <v>9.8000000000000007</v>
      </c>
      <c r="D98" s="164">
        <v>14.1</v>
      </c>
      <c r="E98" s="164">
        <v>16.100000000000001</v>
      </c>
      <c r="F98" s="164">
        <v>19.8</v>
      </c>
      <c r="G98" s="164">
        <v>20.9</v>
      </c>
      <c r="H98" s="164">
        <v>23.9</v>
      </c>
      <c r="I98" s="164">
        <v>27.4</v>
      </c>
      <c r="J98" s="164">
        <v>25.7</v>
      </c>
      <c r="K98" s="164">
        <v>24.1</v>
      </c>
      <c r="L98" s="164">
        <v>18.5</v>
      </c>
      <c r="M98" s="164">
        <v>15.1</v>
      </c>
      <c r="N98" s="164">
        <v>10.5</v>
      </c>
      <c r="O98" s="243"/>
    </row>
    <row r="99" spans="1:15" ht="20.100000000000001" customHeight="1">
      <c r="A99" s="396">
        <v>1981</v>
      </c>
      <c r="B99" s="396"/>
      <c r="C99" s="164">
        <v>12.1</v>
      </c>
      <c r="D99" s="164">
        <v>11.7</v>
      </c>
      <c r="E99" s="164">
        <v>14.6</v>
      </c>
      <c r="F99" s="164">
        <v>17.600000000000001</v>
      </c>
      <c r="G99" s="164">
        <v>26.8</v>
      </c>
      <c r="H99" s="164">
        <v>22.2</v>
      </c>
      <c r="I99" s="164">
        <v>26.6</v>
      </c>
      <c r="J99" s="164">
        <v>26.7</v>
      </c>
      <c r="K99" s="164">
        <v>24.1</v>
      </c>
      <c r="L99" s="164">
        <v>19.600000000000001</v>
      </c>
      <c r="M99" s="164">
        <v>13.4</v>
      </c>
      <c r="N99" s="164">
        <v>10.5</v>
      </c>
      <c r="O99" s="243"/>
    </row>
    <row r="100" spans="1:15" ht="20.100000000000001" customHeight="1">
      <c r="A100" s="396">
        <v>1982</v>
      </c>
      <c r="B100" s="396"/>
      <c r="C100" s="164">
        <v>9.1999999999999993</v>
      </c>
      <c r="D100" s="164">
        <v>11.1</v>
      </c>
      <c r="E100" s="164">
        <v>15.1</v>
      </c>
      <c r="F100" s="164">
        <v>16.8</v>
      </c>
      <c r="G100" s="164">
        <v>21.5</v>
      </c>
      <c r="H100" s="164">
        <v>23.4</v>
      </c>
      <c r="I100" s="164">
        <v>24.7</v>
      </c>
      <c r="J100" s="164">
        <v>26.5</v>
      </c>
      <c r="K100" s="164">
        <v>22.6</v>
      </c>
      <c r="L100" s="164">
        <v>18.8</v>
      </c>
      <c r="M100" s="164">
        <v>14</v>
      </c>
      <c r="N100" s="164">
        <v>10.3</v>
      </c>
      <c r="O100" s="243"/>
    </row>
    <row r="101" spans="1:15" ht="20.100000000000001" customHeight="1">
      <c r="A101" s="396">
        <v>1983</v>
      </c>
      <c r="B101" s="396"/>
      <c r="C101" s="164">
        <v>8.3000000000000007</v>
      </c>
      <c r="D101" s="164">
        <v>10.6</v>
      </c>
      <c r="E101" s="164">
        <v>12.4</v>
      </c>
      <c r="F101" s="164">
        <v>17</v>
      </c>
      <c r="G101" s="164">
        <v>21.5</v>
      </c>
      <c r="H101" s="164">
        <v>24.5</v>
      </c>
      <c r="I101" s="164">
        <v>27.3</v>
      </c>
      <c r="J101" s="164">
        <v>29.9</v>
      </c>
      <c r="K101" s="164">
        <v>25.1</v>
      </c>
      <c r="L101" s="164">
        <v>18.7</v>
      </c>
      <c r="M101" s="164">
        <v>14.4</v>
      </c>
      <c r="N101" s="164">
        <v>11.3</v>
      </c>
      <c r="O101" s="243"/>
    </row>
    <row r="102" spans="1:15" ht="20.100000000000001" customHeight="1">
      <c r="A102" s="396">
        <v>1984</v>
      </c>
      <c r="B102" s="396"/>
      <c r="C102" s="164">
        <v>8.6</v>
      </c>
      <c r="D102" s="164">
        <v>11.5</v>
      </c>
      <c r="E102" s="164">
        <v>16.5</v>
      </c>
      <c r="F102" s="164">
        <v>19</v>
      </c>
      <c r="G102" s="164">
        <v>21</v>
      </c>
      <c r="H102" s="164">
        <v>22.5</v>
      </c>
      <c r="I102" s="164">
        <v>28</v>
      </c>
      <c r="J102" s="164">
        <v>26</v>
      </c>
      <c r="K102" s="164">
        <v>24.5</v>
      </c>
      <c r="L102" s="164">
        <v>18</v>
      </c>
      <c r="M102" s="164">
        <v>15</v>
      </c>
      <c r="N102" s="164">
        <v>13</v>
      </c>
      <c r="O102" s="243"/>
    </row>
    <row r="103" spans="1:15" ht="20.100000000000001" customHeight="1">
      <c r="A103" s="396">
        <v>1985</v>
      </c>
      <c r="B103" s="396"/>
      <c r="C103" s="164">
        <v>12</v>
      </c>
      <c r="D103" s="164">
        <v>9.5</v>
      </c>
      <c r="E103" s="164">
        <v>15</v>
      </c>
      <c r="F103" s="164">
        <v>17.5</v>
      </c>
      <c r="G103" s="164">
        <v>21.5</v>
      </c>
      <c r="H103" s="164">
        <v>23</v>
      </c>
      <c r="I103" s="164">
        <v>27.5</v>
      </c>
      <c r="J103" s="164">
        <v>28.5</v>
      </c>
      <c r="K103" s="164">
        <v>23.5</v>
      </c>
      <c r="L103" s="164">
        <v>19.899999999999999</v>
      </c>
      <c r="M103" s="164">
        <v>15.5</v>
      </c>
      <c r="N103" s="164">
        <v>12</v>
      </c>
      <c r="O103" s="243"/>
    </row>
    <row r="104" spans="1:15" ht="20.100000000000001" customHeight="1">
      <c r="A104" s="396">
        <v>1986</v>
      </c>
      <c r="B104" s="396"/>
      <c r="C104" s="164">
        <v>9</v>
      </c>
      <c r="D104" s="164">
        <v>12</v>
      </c>
      <c r="E104" s="164">
        <v>14</v>
      </c>
      <c r="F104" s="164">
        <v>14</v>
      </c>
      <c r="G104" s="164">
        <v>23</v>
      </c>
      <c r="H104" s="164">
        <v>25</v>
      </c>
      <c r="I104" s="164">
        <v>28</v>
      </c>
      <c r="J104" s="164">
        <v>28.5</v>
      </c>
      <c r="K104" s="164">
        <v>25</v>
      </c>
      <c r="L104" s="164">
        <v>20.5</v>
      </c>
      <c r="M104" s="164">
        <v>16</v>
      </c>
      <c r="N104" s="164">
        <v>11</v>
      </c>
      <c r="O104" s="243"/>
    </row>
    <row r="105" spans="1:15" ht="20.100000000000001" customHeight="1">
      <c r="A105" s="396">
        <v>1987</v>
      </c>
      <c r="B105" s="396"/>
      <c r="C105" s="164">
        <v>8.9</v>
      </c>
      <c r="D105" s="164">
        <v>12.2</v>
      </c>
      <c r="E105" s="164">
        <v>17</v>
      </c>
      <c r="F105" s="164">
        <v>17.5</v>
      </c>
      <c r="G105" s="164">
        <v>23.5</v>
      </c>
      <c r="H105" s="164">
        <v>24.5</v>
      </c>
      <c r="I105" s="164">
        <v>27.5</v>
      </c>
      <c r="J105" s="164">
        <v>28</v>
      </c>
      <c r="K105" s="164">
        <v>26</v>
      </c>
      <c r="L105" s="164">
        <v>20.5</v>
      </c>
      <c r="M105" s="164">
        <v>14.5</v>
      </c>
      <c r="N105" s="164">
        <v>11.5</v>
      </c>
      <c r="O105" s="243"/>
    </row>
    <row r="106" spans="1:15" ht="20.100000000000001" customHeight="1">
      <c r="A106" s="396">
        <v>1988</v>
      </c>
      <c r="B106" s="396"/>
      <c r="C106" s="164">
        <v>10</v>
      </c>
      <c r="D106" s="164">
        <v>14</v>
      </c>
      <c r="E106" s="164">
        <v>15</v>
      </c>
      <c r="F106" s="164">
        <v>19.5</v>
      </c>
      <c r="G106" s="164">
        <v>21</v>
      </c>
      <c r="H106" s="164">
        <v>24</v>
      </c>
      <c r="I106" s="164">
        <v>29.5</v>
      </c>
      <c r="J106" s="164">
        <v>28.5</v>
      </c>
      <c r="K106" s="164">
        <v>25</v>
      </c>
      <c r="L106" s="164">
        <v>20.5</v>
      </c>
      <c r="M106" s="164">
        <v>14.5</v>
      </c>
      <c r="N106" s="164">
        <v>13.2</v>
      </c>
      <c r="O106" s="243"/>
    </row>
    <row r="107" spans="1:15" ht="20.100000000000001" customHeight="1">
      <c r="A107" s="396">
        <v>1989</v>
      </c>
      <c r="B107" s="396"/>
      <c r="C107" s="164">
        <v>7.7</v>
      </c>
      <c r="D107" s="164">
        <v>12.4</v>
      </c>
      <c r="E107" s="164">
        <v>14.5</v>
      </c>
      <c r="F107" s="164">
        <v>18.2</v>
      </c>
      <c r="G107" s="164">
        <v>21.4</v>
      </c>
      <c r="H107" s="164">
        <v>25.5</v>
      </c>
      <c r="I107" s="164">
        <v>31</v>
      </c>
      <c r="J107" s="164">
        <v>29.2</v>
      </c>
      <c r="K107" s="164">
        <v>25.2</v>
      </c>
      <c r="L107" s="164">
        <v>20.6</v>
      </c>
      <c r="M107" s="164">
        <v>16.100000000000001</v>
      </c>
      <c r="N107" s="164">
        <v>13.2</v>
      </c>
      <c r="O107" s="243"/>
    </row>
    <row r="108" spans="1:15" ht="20.100000000000001" customHeight="1">
      <c r="A108" s="396">
        <v>1990</v>
      </c>
      <c r="B108" s="396"/>
      <c r="C108" s="164">
        <v>11</v>
      </c>
      <c r="D108" s="164">
        <v>13.7</v>
      </c>
      <c r="E108" s="164">
        <v>14.2</v>
      </c>
      <c r="F108" s="164">
        <v>19.399999999999999</v>
      </c>
      <c r="G108" s="164">
        <v>22.6</v>
      </c>
      <c r="H108" s="164">
        <v>25.6</v>
      </c>
      <c r="I108" s="164">
        <v>28.3</v>
      </c>
      <c r="J108" s="164">
        <v>28.8</v>
      </c>
      <c r="K108" s="164">
        <v>26.9</v>
      </c>
      <c r="L108" s="164">
        <v>21.9</v>
      </c>
      <c r="M108" s="164">
        <v>16.899999999999999</v>
      </c>
      <c r="N108" s="164">
        <v>13.4</v>
      </c>
      <c r="O108" s="243"/>
    </row>
    <row r="109" spans="1:15" ht="20.100000000000001" customHeight="1">
      <c r="A109" s="396">
        <v>1991</v>
      </c>
      <c r="B109" s="396"/>
      <c r="C109" s="164">
        <v>13</v>
      </c>
      <c r="D109" s="164">
        <v>13.1</v>
      </c>
      <c r="E109" s="164">
        <v>15.7</v>
      </c>
      <c r="F109" s="164">
        <v>20.399999999999999</v>
      </c>
      <c r="G109" s="164">
        <v>20.6</v>
      </c>
      <c r="H109" s="164">
        <v>26.1</v>
      </c>
      <c r="I109" s="164">
        <v>28.5</v>
      </c>
      <c r="J109" s="164">
        <v>29.8</v>
      </c>
      <c r="K109" s="164">
        <v>26.2</v>
      </c>
      <c r="L109" s="164">
        <v>21</v>
      </c>
      <c r="M109" s="164">
        <v>15.4</v>
      </c>
      <c r="N109" s="164">
        <v>14.3</v>
      </c>
      <c r="O109" s="243"/>
    </row>
    <row r="110" spans="1:15" ht="20.100000000000001" customHeight="1">
      <c r="A110" s="396">
        <v>1992</v>
      </c>
      <c r="B110" s="396"/>
      <c r="C110" s="164">
        <v>11.5</v>
      </c>
      <c r="D110" s="164">
        <v>12.4</v>
      </c>
      <c r="E110" s="164">
        <v>13.6</v>
      </c>
      <c r="F110" s="164">
        <v>18.100000000000001</v>
      </c>
      <c r="G110" s="164">
        <v>24</v>
      </c>
      <c r="H110" s="164">
        <v>24.8</v>
      </c>
      <c r="I110" s="164">
        <v>27.3</v>
      </c>
      <c r="J110" s="164">
        <v>28</v>
      </c>
      <c r="K110" s="164">
        <v>25.2</v>
      </c>
      <c r="L110" s="164">
        <v>20.7</v>
      </c>
      <c r="M110" s="164">
        <v>15.9</v>
      </c>
      <c r="N110" s="164">
        <v>14.7</v>
      </c>
      <c r="O110" s="243"/>
    </row>
    <row r="111" spans="1:15" ht="20.100000000000001" customHeight="1">
      <c r="A111" s="396">
        <v>1993</v>
      </c>
      <c r="B111" s="396"/>
      <c r="C111" s="164">
        <v>11.8</v>
      </c>
      <c r="D111" s="164">
        <v>14.4</v>
      </c>
      <c r="E111" s="164">
        <v>16.2</v>
      </c>
      <c r="F111" s="164">
        <v>19.2</v>
      </c>
      <c r="G111" s="164">
        <v>22.3</v>
      </c>
      <c r="H111" s="164">
        <v>25.1</v>
      </c>
      <c r="I111" s="164">
        <v>28.4</v>
      </c>
      <c r="J111" s="164">
        <v>28.5</v>
      </c>
      <c r="K111" s="164">
        <v>25.6</v>
      </c>
      <c r="L111" s="164">
        <v>20.9</v>
      </c>
      <c r="M111" s="164">
        <v>16.399999999999999</v>
      </c>
      <c r="N111" s="164">
        <v>12.4</v>
      </c>
      <c r="O111" s="243"/>
    </row>
    <row r="112" spans="1:15">
      <c r="A112" s="11" t="s">
        <v>163</v>
      </c>
      <c r="B112" s="158"/>
      <c r="C112" s="158"/>
      <c r="D112" s="158"/>
      <c r="E112" s="158"/>
      <c r="F112" s="158"/>
      <c r="G112" s="158"/>
      <c r="H112" s="158"/>
      <c r="I112" s="158"/>
      <c r="J112" s="158"/>
      <c r="K112" s="158"/>
      <c r="L112" s="176"/>
      <c r="M112" s="176"/>
    </row>
    <row r="113" spans="1:15" ht="15.75">
      <c r="A113" s="120"/>
      <c r="B113" s="397"/>
      <c r="C113" s="397"/>
      <c r="D113" s="397"/>
      <c r="E113" s="397"/>
      <c r="F113" s="173"/>
      <c r="G113" s="173"/>
      <c r="H113" s="173"/>
      <c r="I113" s="173"/>
      <c r="J113" s="274"/>
    </row>
    <row r="114" spans="1:15" ht="15.75">
      <c r="A114" s="120"/>
      <c r="B114" s="274"/>
      <c r="C114" s="274"/>
      <c r="D114" s="274"/>
      <c r="E114" s="274"/>
      <c r="F114" s="173"/>
      <c r="G114" s="173"/>
      <c r="H114" s="173"/>
      <c r="I114" s="173"/>
      <c r="J114" s="125"/>
      <c r="L114" s="286" t="s">
        <v>162</v>
      </c>
      <c r="M114" s="125"/>
      <c r="N114" s="286" t="s">
        <v>102</v>
      </c>
    </row>
    <row r="115" spans="1:15" ht="18.75">
      <c r="A115" s="300" t="s">
        <v>78</v>
      </c>
      <c r="B115" s="299"/>
      <c r="C115" s="150"/>
      <c r="D115" s="150"/>
      <c r="E115" s="150"/>
      <c r="F115" s="150"/>
      <c r="G115" s="150"/>
      <c r="H115" s="150"/>
      <c r="I115" s="150"/>
      <c r="J115" s="125"/>
      <c r="L115" s="298" t="s">
        <v>161</v>
      </c>
      <c r="M115" s="125"/>
      <c r="N115" s="286" t="s">
        <v>100</v>
      </c>
    </row>
    <row r="116" spans="1:15" ht="18.75">
      <c r="A116" s="158"/>
      <c r="B116" s="169"/>
      <c r="C116" s="169"/>
      <c r="D116" s="169"/>
      <c r="E116" s="169"/>
      <c r="F116" s="169"/>
      <c r="G116" s="169"/>
      <c r="H116" s="169"/>
      <c r="I116" s="169"/>
      <c r="J116" s="125"/>
      <c r="L116" s="286" t="s">
        <v>160</v>
      </c>
      <c r="M116" s="125"/>
      <c r="N116" s="286" t="s">
        <v>98</v>
      </c>
    </row>
    <row r="117" spans="1:15" ht="15.75">
      <c r="A117" s="274" t="s">
        <v>186</v>
      </c>
      <c r="B117" s="195"/>
      <c r="C117" s="126"/>
      <c r="D117" s="126"/>
      <c r="E117" s="126"/>
      <c r="F117" s="126"/>
      <c r="G117" s="126"/>
      <c r="H117" s="126"/>
      <c r="I117" s="126"/>
      <c r="J117" s="126"/>
      <c r="K117" s="126"/>
      <c r="L117" s="158"/>
      <c r="M117" s="158"/>
    </row>
    <row r="118" spans="1:15" ht="24">
      <c r="A118" s="394" t="s">
        <v>69</v>
      </c>
      <c r="B118" s="394"/>
      <c r="C118" s="284" t="s">
        <v>95</v>
      </c>
      <c r="D118" s="284" t="s">
        <v>94</v>
      </c>
      <c r="E118" s="284" t="s">
        <v>93</v>
      </c>
      <c r="F118" s="284" t="s">
        <v>92</v>
      </c>
      <c r="G118" s="284" t="s">
        <v>91</v>
      </c>
      <c r="H118" s="284" t="s">
        <v>90</v>
      </c>
      <c r="I118" s="284" t="s">
        <v>89</v>
      </c>
      <c r="J118" s="285" t="s">
        <v>88</v>
      </c>
      <c r="K118" s="284" t="s">
        <v>87</v>
      </c>
      <c r="L118" s="284" t="s">
        <v>86</v>
      </c>
      <c r="M118" s="284" t="s">
        <v>85</v>
      </c>
      <c r="N118" s="283" t="s">
        <v>84</v>
      </c>
    </row>
    <row r="119" spans="1:15" ht="20.100000000000001" customHeight="1">
      <c r="A119" s="394">
        <v>1994</v>
      </c>
      <c r="B119" s="394"/>
      <c r="C119" s="184" t="s">
        <v>2</v>
      </c>
      <c r="D119" s="184" t="s">
        <v>2</v>
      </c>
      <c r="E119" s="184" t="s">
        <v>2</v>
      </c>
      <c r="F119" s="184" t="s">
        <v>2</v>
      </c>
      <c r="G119" s="177">
        <v>24.800000000000008</v>
      </c>
      <c r="H119" s="177">
        <v>26.926666666666669</v>
      </c>
      <c r="I119" s="177">
        <v>28.490322580645159</v>
      </c>
      <c r="J119" s="177">
        <v>30.119354838709683</v>
      </c>
      <c r="K119" s="177">
        <v>26.093333333333327</v>
      </c>
      <c r="L119" s="177">
        <v>23.045161290322575</v>
      </c>
      <c r="M119" s="177">
        <v>19.613333333333337</v>
      </c>
      <c r="N119" s="177">
        <v>13.390322580645163</v>
      </c>
    </row>
    <row r="120" spans="1:15" ht="20.100000000000001" customHeight="1">
      <c r="A120" s="394">
        <v>1995</v>
      </c>
      <c r="B120" s="394"/>
      <c r="C120" s="177">
        <v>12.71935483870968</v>
      </c>
      <c r="D120" s="177">
        <v>13.84642857142857</v>
      </c>
      <c r="E120" s="177">
        <v>15.738709677419356</v>
      </c>
      <c r="F120" s="177">
        <v>19.816666666666666</v>
      </c>
      <c r="G120" s="177">
        <v>23.754838709677422</v>
      </c>
      <c r="H120" s="177">
        <v>25.716666666666661</v>
      </c>
      <c r="I120" s="177">
        <v>26.535483870967738</v>
      </c>
      <c r="J120" s="177">
        <v>30.20645161290323</v>
      </c>
      <c r="K120" s="177">
        <v>26.236666666666665</v>
      </c>
      <c r="L120" s="177">
        <v>23.316129032258068</v>
      </c>
      <c r="M120" s="177">
        <v>17.776666666666667</v>
      </c>
      <c r="N120" s="177">
        <v>15.95483870967742</v>
      </c>
    </row>
    <row r="121" spans="1:15" ht="20.100000000000001" customHeight="1">
      <c r="A121" s="394">
        <v>1996</v>
      </c>
      <c r="B121" s="394"/>
      <c r="C121" s="177">
        <v>13.883870967741935</v>
      </c>
      <c r="D121" s="177">
        <v>14.931034482758623</v>
      </c>
      <c r="E121" s="177">
        <v>18.193548387096783</v>
      </c>
      <c r="F121" s="177">
        <v>20.513333333333332</v>
      </c>
      <c r="G121" s="177">
        <v>26.012903225806451</v>
      </c>
      <c r="H121" s="177">
        <v>27.990000000000002</v>
      </c>
      <c r="I121" s="177">
        <v>30.919354838709673</v>
      </c>
      <c r="J121" s="177">
        <v>29.612903225806445</v>
      </c>
      <c r="K121" s="177">
        <v>26.403333333333332</v>
      </c>
      <c r="L121" s="177">
        <v>21.712903225806453</v>
      </c>
      <c r="M121" s="177">
        <v>17.16</v>
      </c>
      <c r="N121" s="177">
        <v>13.061290322580648</v>
      </c>
    </row>
    <row r="122" spans="1:15" ht="20.100000000000001" customHeight="1">
      <c r="A122" s="394">
        <v>1997</v>
      </c>
      <c r="B122" s="394"/>
      <c r="C122" s="177">
        <v>11.761290322580646</v>
      </c>
      <c r="D122" s="177">
        <v>13.939285714285715</v>
      </c>
      <c r="E122" s="177">
        <v>16.125806451612906</v>
      </c>
      <c r="F122" s="177">
        <v>19.083333333333332</v>
      </c>
      <c r="G122" s="177">
        <v>23.548387096774196</v>
      </c>
      <c r="H122" s="177">
        <v>27.803333333333331</v>
      </c>
      <c r="I122" s="177">
        <v>28.677419354838708</v>
      </c>
      <c r="J122" s="177">
        <v>28.506451612903223</v>
      </c>
      <c r="K122" s="177">
        <v>27</v>
      </c>
      <c r="L122" s="177">
        <v>23.974193548387102</v>
      </c>
      <c r="M122" s="177">
        <v>18.809999999999999</v>
      </c>
      <c r="N122" s="177">
        <v>14.464516129032265</v>
      </c>
    </row>
    <row r="123" spans="1:15" ht="20.100000000000001" customHeight="1">
      <c r="A123" s="394">
        <v>1998</v>
      </c>
      <c r="B123" s="394"/>
      <c r="C123" s="177">
        <v>12.919354838709676</v>
      </c>
      <c r="D123" s="177">
        <v>14.653571428571434</v>
      </c>
      <c r="E123" s="177">
        <v>18.058064516129033</v>
      </c>
      <c r="F123" s="177">
        <v>21.210000000000004</v>
      </c>
      <c r="G123" s="177">
        <v>25.935483870967733</v>
      </c>
      <c r="H123" s="177">
        <v>29.936666666666664</v>
      </c>
      <c r="I123" s="177">
        <v>30.948387096774194</v>
      </c>
      <c r="J123" s="177">
        <v>30.741935483870964</v>
      </c>
      <c r="K123" s="177">
        <v>28.339999999999993</v>
      </c>
      <c r="L123" s="177">
        <v>24.706451612903226</v>
      </c>
      <c r="M123" s="177">
        <v>18.533333333333335</v>
      </c>
      <c r="N123" s="177">
        <v>16.141935483870967</v>
      </c>
    </row>
    <row r="124" spans="1:15" ht="20.100000000000001" customHeight="1">
      <c r="A124" s="394">
        <v>1999</v>
      </c>
      <c r="B124" s="394"/>
      <c r="C124" s="177">
        <v>12.900000000000004</v>
      </c>
      <c r="D124" s="177">
        <v>16.453571428571429</v>
      </c>
      <c r="E124" s="177">
        <v>16.048387096774192</v>
      </c>
      <c r="F124" s="177">
        <v>21.37</v>
      </c>
      <c r="G124" s="177">
        <v>24.332258064516132</v>
      </c>
      <c r="H124" s="177">
        <v>28.406666666666663</v>
      </c>
      <c r="I124" s="177">
        <v>29.690322580645166</v>
      </c>
      <c r="J124" s="177">
        <v>31.400000000000002</v>
      </c>
      <c r="K124" s="177">
        <v>27.523333333333333</v>
      </c>
      <c r="L124" s="177">
        <v>23.080645161290324</v>
      </c>
      <c r="M124" s="177">
        <v>19.260000000000002</v>
      </c>
      <c r="N124" s="177">
        <v>14.100000000000001</v>
      </c>
    </row>
    <row r="125" spans="1:15" ht="20.100000000000001" customHeight="1">
      <c r="A125" s="394">
        <v>2000</v>
      </c>
      <c r="B125" s="394"/>
      <c r="C125" s="177">
        <v>13.329032258064515</v>
      </c>
      <c r="D125" s="177">
        <v>13.103448275862069</v>
      </c>
      <c r="E125" s="177">
        <v>15.167741935483869</v>
      </c>
      <c r="F125" s="177">
        <v>23.006666666666668</v>
      </c>
      <c r="G125" s="177">
        <v>23.79032258064516</v>
      </c>
      <c r="H125" s="177">
        <v>26.316666666666666</v>
      </c>
      <c r="I125" s="177">
        <v>30.467741935483875</v>
      </c>
      <c r="J125" s="177">
        <v>30.57741935483871</v>
      </c>
      <c r="K125" s="177">
        <v>27.006666666666664</v>
      </c>
      <c r="L125" s="177">
        <v>23.290322580645157</v>
      </c>
      <c r="M125" s="177">
        <v>19.05</v>
      </c>
      <c r="N125" s="177">
        <v>14.009677419354839</v>
      </c>
      <c r="O125" s="243"/>
    </row>
    <row r="126" spans="1:15" ht="20.100000000000001" customHeight="1">
      <c r="A126" s="394">
        <v>2001</v>
      </c>
      <c r="B126" s="394"/>
      <c r="C126" s="177">
        <v>10.841935483870964</v>
      </c>
      <c r="D126" s="177">
        <v>12.685714285714287</v>
      </c>
      <c r="E126" s="177">
        <v>16.335483870967742</v>
      </c>
      <c r="F126" s="177">
        <v>20.126666666666665</v>
      </c>
      <c r="G126" s="177">
        <v>25.56774193548387</v>
      </c>
      <c r="H126" s="177">
        <v>27.296666666666667</v>
      </c>
      <c r="I126" s="177">
        <v>30.332258064516129</v>
      </c>
      <c r="J126" s="177">
        <v>29.993548387096769</v>
      </c>
      <c r="K126" s="177">
        <v>26.929999999999996</v>
      </c>
      <c r="L126" s="177">
        <v>23.412903225806449</v>
      </c>
      <c r="M126" s="177">
        <v>18.053333333333335</v>
      </c>
      <c r="N126" s="177">
        <v>17.406451612903226</v>
      </c>
      <c r="O126" s="243"/>
    </row>
    <row r="127" spans="1:15" ht="20.100000000000001" customHeight="1">
      <c r="A127" s="394">
        <v>2002</v>
      </c>
      <c r="B127" s="394"/>
      <c r="C127" s="177">
        <v>13.154838709677417</v>
      </c>
      <c r="D127" s="177">
        <v>13.239285714285714</v>
      </c>
      <c r="E127" s="177">
        <v>18.067741935483873</v>
      </c>
      <c r="F127" s="177">
        <v>20.616666666666671</v>
      </c>
      <c r="G127" s="177">
        <v>25.977419354838702</v>
      </c>
      <c r="H127" s="177">
        <v>27.84333333333333</v>
      </c>
      <c r="I127" s="177">
        <v>28.822580645161292</v>
      </c>
      <c r="J127" s="177">
        <v>29.164516129032258</v>
      </c>
      <c r="K127" s="177">
        <v>27.076666666666664</v>
      </c>
      <c r="L127" s="177">
        <v>23.545161290322586</v>
      </c>
      <c r="M127" s="177">
        <v>18.176666666666669</v>
      </c>
      <c r="N127" s="177">
        <v>14.790322580645165</v>
      </c>
      <c r="O127" s="243"/>
    </row>
    <row r="128" spans="1:15" ht="20.100000000000001" customHeight="1">
      <c r="A128" s="394">
        <v>2003</v>
      </c>
      <c r="B128" s="394"/>
      <c r="C128" s="177">
        <v>12.148387096774194</v>
      </c>
      <c r="D128" s="177">
        <v>15.742857142857146</v>
      </c>
      <c r="E128" s="177">
        <v>18.538709677419352</v>
      </c>
      <c r="F128" s="177">
        <v>21.423333333333339</v>
      </c>
      <c r="G128" s="177">
        <v>25.096774193548384</v>
      </c>
      <c r="H128" s="177">
        <v>27.476666666666667</v>
      </c>
      <c r="I128" s="177">
        <v>29.887096774193544</v>
      </c>
      <c r="J128" s="177">
        <v>30.71612903225807</v>
      </c>
      <c r="K128" s="177">
        <v>27.913333333333338</v>
      </c>
      <c r="L128" s="177">
        <v>23.251612903225805</v>
      </c>
      <c r="M128" s="177">
        <v>18.37</v>
      </c>
      <c r="N128" s="177">
        <v>14.8258064516129</v>
      </c>
      <c r="O128" s="243"/>
    </row>
    <row r="129" spans="1:15" ht="20.100000000000001" customHeight="1">
      <c r="A129" s="394">
        <v>2004</v>
      </c>
      <c r="B129" s="394"/>
      <c r="C129" s="177">
        <v>14.119354838709677</v>
      </c>
      <c r="D129" s="177">
        <v>14.372413793103446</v>
      </c>
      <c r="E129" s="177">
        <v>17.522580645161288</v>
      </c>
      <c r="F129" s="177">
        <v>22.166666666666671</v>
      </c>
      <c r="G129" s="177">
        <v>24.535483870967742</v>
      </c>
      <c r="H129" s="177">
        <v>27.003333333333327</v>
      </c>
      <c r="I129" s="177">
        <v>29.467741935483872</v>
      </c>
      <c r="J129" s="177">
        <v>29.319354838709685</v>
      </c>
      <c r="K129" s="177">
        <v>26.706666666666663</v>
      </c>
      <c r="L129" s="177">
        <v>23.06129032258065</v>
      </c>
      <c r="M129" s="177">
        <v>19.00333333333333</v>
      </c>
      <c r="N129" s="177">
        <v>14.593548387096773</v>
      </c>
      <c r="O129" s="243"/>
    </row>
    <row r="130" spans="1:15" ht="20.100000000000001" customHeight="1">
      <c r="A130" s="394">
        <v>2005</v>
      </c>
      <c r="B130" s="394"/>
      <c r="C130" s="177">
        <v>12.680645161290325</v>
      </c>
      <c r="D130" s="177">
        <v>14.525000000000002</v>
      </c>
      <c r="E130" s="177">
        <v>17.580645161290327</v>
      </c>
      <c r="F130" s="177">
        <v>21.933333333333334</v>
      </c>
      <c r="G130" s="177">
        <v>25.2</v>
      </c>
      <c r="H130" s="177">
        <v>27.023333333333333</v>
      </c>
      <c r="I130" s="177">
        <v>28.670967741935492</v>
      </c>
      <c r="J130" s="177">
        <v>29.477419354838709</v>
      </c>
      <c r="K130" s="177">
        <v>26.72666666666667</v>
      </c>
      <c r="L130" s="177">
        <v>23.432258064516127</v>
      </c>
      <c r="M130" s="177">
        <v>19.643333333333334</v>
      </c>
      <c r="N130" s="177">
        <v>15.383870967741933</v>
      </c>
      <c r="O130" s="243"/>
    </row>
    <row r="131" spans="1:15" ht="20.100000000000001" customHeight="1">
      <c r="A131" s="394">
        <v>2006</v>
      </c>
      <c r="B131" s="394"/>
      <c r="C131" s="177">
        <v>12.183870967741932</v>
      </c>
      <c r="D131" s="177">
        <v>16.332142857142859</v>
      </c>
      <c r="E131" s="177">
        <v>16.554838709677416</v>
      </c>
      <c r="F131" s="177">
        <v>21.003333333333327</v>
      </c>
      <c r="G131" s="177">
        <v>25.164516129032254</v>
      </c>
      <c r="H131" s="177">
        <v>28.446666666666665</v>
      </c>
      <c r="I131" s="177">
        <v>29.519354838709678</v>
      </c>
      <c r="J131" s="177">
        <v>30.990322580645163</v>
      </c>
      <c r="K131" s="177">
        <v>26.853333333333335</v>
      </c>
      <c r="L131" s="177">
        <v>24.316129032258068</v>
      </c>
      <c r="M131" s="177">
        <v>19.25</v>
      </c>
      <c r="N131" s="177">
        <v>13.57741935483871</v>
      </c>
      <c r="O131" s="243"/>
    </row>
    <row r="132" spans="1:15" ht="20.100000000000001" customHeight="1">
      <c r="A132" s="394">
        <v>2007</v>
      </c>
      <c r="B132" s="394"/>
      <c r="C132" s="177">
        <v>11.403225806451617</v>
      </c>
      <c r="D132" s="177">
        <v>14.12142857142857</v>
      </c>
      <c r="E132" s="177">
        <v>16.741935483870972</v>
      </c>
      <c r="F132" s="177">
        <v>23.04333333333334</v>
      </c>
      <c r="G132" s="177">
        <v>26.480645161290326</v>
      </c>
      <c r="H132" s="177">
        <v>28.953333333333333</v>
      </c>
      <c r="I132" s="177">
        <v>29.167741935483868</v>
      </c>
      <c r="J132" s="177">
        <v>31.022580645161291</v>
      </c>
      <c r="K132" s="177">
        <v>27.336666666666666</v>
      </c>
      <c r="L132" s="177">
        <v>22.203225806451613</v>
      </c>
      <c r="M132" s="177">
        <v>18.653333333333332</v>
      </c>
      <c r="N132" s="177">
        <v>14.593548387096773</v>
      </c>
      <c r="O132" s="243"/>
    </row>
    <row r="133" spans="1:15" ht="20.100000000000001" customHeight="1">
      <c r="A133" s="394">
        <v>2008</v>
      </c>
      <c r="B133" s="394"/>
      <c r="C133" s="177">
        <v>11.993548387096775</v>
      </c>
      <c r="D133" s="177">
        <v>12.634482758620688</v>
      </c>
      <c r="E133" s="177">
        <v>16.377419354838707</v>
      </c>
      <c r="F133" s="177">
        <v>20.663333333333334</v>
      </c>
      <c r="G133" s="177">
        <v>26.654838709677417</v>
      </c>
      <c r="H133" s="177">
        <v>26.960000000000004</v>
      </c>
      <c r="I133" s="177">
        <v>30.448387096774198</v>
      </c>
      <c r="J133" s="177">
        <v>30.796774193548387</v>
      </c>
      <c r="K133" s="177">
        <v>26.896666666666672</v>
      </c>
      <c r="L133" s="177">
        <v>23.987096774193549</v>
      </c>
      <c r="M133" s="177">
        <v>18.863333333333337</v>
      </c>
      <c r="N133" s="177">
        <v>11.8</v>
      </c>
      <c r="O133" s="243"/>
    </row>
    <row r="134" spans="1:15" ht="20.100000000000001" customHeight="1">
      <c r="A134" s="394">
        <v>2009</v>
      </c>
      <c r="B134" s="394"/>
      <c r="C134" s="177">
        <v>11.403225806451612</v>
      </c>
      <c r="D134" s="177">
        <v>15.621428571428572</v>
      </c>
      <c r="E134" s="177">
        <v>18.158064516129031</v>
      </c>
      <c r="F134" s="177">
        <v>21.213333333333335</v>
      </c>
      <c r="G134" s="177">
        <v>26.41935483870968</v>
      </c>
      <c r="H134" s="177">
        <v>27.883333333333336</v>
      </c>
      <c r="I134" s="177">
        <v>28.896774193548389</v>
      </c>
      <c r="J134" s="177">
        <v>30.345161290322576</v>
      </c>
      <c r="K134" s="177">
        <v>26.639999999999997</v>
      </c>
      <c r="L134" s="177">
        <v>23.483870967741939</v>
      </c>
      <c r="M134" s="177">
        <v>19.019999999999996</v>
      </c>
      <c r="N134" s="177">
        <v>15.72258064516129</v>
      </c>
      <c r="O134" s="243"/>
    </row>
    <row r="135" spans="1:15" ht="20.100000000000001" customHeight="1">
      <c r="A135" s="394">
        <v>2010</v>
      </c>
      <c r="B135" s="394"/>
      <c r="C135" s="177">
        <v>12.7</v>
      </c>
      <c r="D135" s="177">
        <v>15.328571428571433</v>
      </c>
      <c r="E135" s="177">
        <v>17.951612903225808</v>
      </c>
      <c r="F135" s="177">
        <v>22.063333333333333</v>
      </c>
      <c r="G135" s="177">
        <v>25.987096774193549</v>
      </c>
      <c r="H135" s="177">
        <v>29.173333333333336</v>
      </c>
      <c r="I135" s="177">
        <v>30.7258064516129</v>
      </c>
      <c r="J135" s="177">
        <v>31.348387096774196</v>
      </c>
      <c r="K135" s="177">
        <v>28.079999999999991</v>
      </c>
      <c r="L135" s="177">
        <v>24.454838709677418</v>
      </c>
      <c r="M135" s="177">
        <v>18.936666666666664</v>
      </c>
      <c r="N135" s="177">
        <v>13.996774193548386</v>
      </c>
      <c r="O135" s="243"/>
    </row>
    <row r="136" spans="1:15">
      <c r="A136" s="281" t="s">
        <v>81</v>
      </c>
      <c r="B136" s="158"/>
      <c r="C136" s="158"/>
      <c r="D136" s="158"/>
      <c r="E136" s="158"/>
      <c r="F136" s="158"/>
      <c r="G136" s="158"/>
      <c r="H136" s="158"/>
      <c r="I136" s="158"/>
      <c r="J136" s="158"/>
      <c r="K136" s="158"/>
      <c r="L136" s="158"/>
      <c r="M136" s="158"/>
    </row>
    <row r="138" spans="1:15">
      <c r="A138" s="121"/>
      <c r="B138" s="160"/>
      <c r="C138" s="160"/>
      <c r="D138" s="160"/>
      <c r="E138" s="160"/>
      <c r="F138" s="160"/>
      <c r="G138" s="160"/>
      <c r="H138" s="160"/>
      <c r="I138" s="160"/>
      <c r="J138" s="160"/>
      <c r="K138" s="125"/>
      <c r="L138" s="286" t="s">
        <v>168</v>
      </c>
      <c r="M138" s="125"/>
      <c r="N138" s="286" t="s">
        <v>102</v>
      </c>
    </row>
    <row r="139" spans="1:15" ht="15" customHeight="1">
      <c r="A139" s="300" t="s">
        <v>167</v>
      </c>
      <c r="B139" s="199"/>
      <c r="C139" s="199"/>
      <c r="D139" s="199"/>
      <c r="E139" s="199"/>
      <c r="F139" s="199"/>
      <c r="G139" s="199"/>
      <c r="H139" s="199"/>
      <c r="K139" s="190"/>
      <c r="L139" s="356" t="s">
        <v>166</v>
      </c>
      <c r="M139" s="190"/>
      <c r="N139" s="286" t="s">
        <v>100</v>
      </c>
    </row>
    <row r="140" spans="1:15">
      <c r="A140" s="160"/>
      <c r="B140" s="160"/>
      <c r="C140" s="160"/>
      <c r="D140" s="160"/>
      <c r="E140" s="160"/>
      <c r="F140" s="160"/>
      <c r="G140" s="160"/>
      <c r="H140" s="160"/>
      <c r="I140" s="160"/>
      <c r="J140" s="160"/>
      <c r="K140" s="190"/>
      <c r="L140" s="286" t="s">
        <v>165</v>
      </c>
      <c r="M140" s="190"/>
      <c r="N140" s="286" t="s">
        <v>98</v>
      </c>
    </row>
    <row r="141" spans="1:15" ht="21" customHeight="1" thickBot="1">
      <c r="A141" s="398" t="s">
        <v>185</v>
      </c>
      <c r="B141" s="398"/>
      <c r="C141" s="398"/>
      <c r="D141" s="398"/>
      <c r="E141" s="398"/>
      <c r="F141" s="398"/>
      <c r="G141" s="398"/>
      <c r="H141" s="398"/>
      <c r="I141" s="398"/>
      <c r="J141" s="398"/>
      <c r="K141" s="398"/>
      <c r="L141" s="398"/>
      <c r="M141" s="398"/>
      <c r="N141" s="390"/>
    </row>
    <row r="142" spans="1:15" ht="24.75" thickTop="1">
      <c r="A142" s="272" t="s">
        <v>69</v>
      </c>
      <c r="B142" s="272" t="s">
        <v>127</v>
      </c>
      <c r="C142" s="284" t="s">
        <v>95</v>
      </c>
      <c r="D142" s="284" t="s">
        <v>94</v>
      </c>
      <c r="E142" s="284" t="s">
        <v>93</v>
      </c>
      <c r="F142" s="284" t="s">
        <v>92</v>
      </c>
      <c r="G142" s="284" t="s">
        <v>91</v>
      </c>
      <c r="H142" s="284" t="s">
        <v>90</v>
      </c>
      <c r="I142" s="284" t="s">
        <v>89</v>
      </c>
      <c r="J142" s="285" t="s">
        <v>88</v>
      </c>
      <c r="K142" s="284" t="s">
        <v>87</v>
      </c>
      <c r="L142" s="284" t="s">
        <v>86</v>
      </c>
      <c r="M142" s="284" t="s">
        <v>85</v>
      </c>
      <c r="N142" s="283" t="s">
        <v>84</v>
      </c>
    </row>
    <row r="143" spans="1:15" ht="20.100000000000001" customHeight="1">
      <c r="A143" s="385">
        <v>1971</v>
      </c>
      <c r="B143" s="282" t="s">
        <v>126</v>
      </c>
      <c r="C143" s="178">
        <v>26.5</v>
      </c>
      <c r="D143" s="178">
        <v>27.2</v>
      </c>
      <c r="E143" s="178">
        <v>31.8</v>
      </c>
      <c r="F143" s="178">
        <v>36</v>
      </c>
      <c r="G143" s="178">
        <v>41</v>
      </c>
      <c r="H143" s="178">
        <v>41.9</v>
      </c>
      <c r="I143" s="178">
        <v>44.8</v>
      </c>
      <c r="J143" s="178">
        <v>43</v>
      </c>
      <c r="K143" s="178">
        <v>40.1</v>
      </c>
      <c r="L143" s="178">
        <v>36.6</v>
      </c>
      <c r="M143" s="178">
        <v>30.7</v>
      </c>
      <c r="N143" s="179">
        <v>26.7</v>
      </c>
    </row>
    <row r="144" spans="1:15" ht="20.100000000000001" customHeight="1">
      <c r="A144" s="385"/>
      <c r="B144" s="282" t="s">
        <v>125</v>
      </c>
      <c r="C144" s="178">
        <v>9.3000000000000007</v>
      </c>
      <c r="D144" s="178">
        <v>11</v>
      </c>
      <c r="E144" s="178">
        <v>13.7</v>
      </c>
      <c r="F144" s="178">
        <v>20.3</v>
      </c>
      <c r="G144" s="178">
        <v>21.7</v>
      </c>
      <c r="H144" s="178">
        <v>23.4</v>
      </c>
      <c r="I144" s="178">
        <v>26.1</v>
      </c>
      <c r="J144" s="178">
        <v>22.2</v>
      </c>
      <c r="K144" s="178">
        <v>23.4</v>
      </c>
      <c r="L144" s="178">
        <v>17.7</v>
      </c>
      <c r="M144" s="178">
        <v>14.5</v>
      </c>
      <c r="N144" s="179">
        <v>11.3</v>
      </c>
    </row>
    <row r="145" spans="1:14" ht="20.100000000000001" customHeight="1">
      <c r="A145" s="385">
        <v>1972</v>
      </c>
      <c r="B145" s="282" t="s">
        <v>126</v>
      </c>
      <c r="C145" s="178">
        <v>24.4</v>
      </c>
      <c r="D145" s="178">
        <v>23.6</v>
      </c>
      <c r="E145" s="178">
        <v>28.5</v>
      </c>
      <c r="F145" s="178">
        <v>33.200000000000003</v>
      </c>
      <c r="G145" s="178">
        <v>37.799999999999997</v>
      </c>
      <c r="H145" s="178">
        <v>44.4</v>
      </c>
      <c r="I145" s="178">
        <v>43.8</v>
      </c>
      <c r="J145" s="178">
        <v>45.2</v>
      </c>
      <c r="K145" s="178">
        <v>42.1</v>
      </c>
      <c r="L145" s="178">
        <v>38.200000000000003</v>
      </c>
      <c r="M145" s="178">
        <v>32.1</v>
      </c>
      <c r="N145" s="179">
        <v>25.2</v>
      </c>
    </row>
    <row r="146" spans="1:14" ht="20.100000000000001" customHeight="1">
      <c r="A146" s="385"/>
      <c r="B146" s="282" t="s">
        <v>125</v>
      </c>
      <c r="C146" s="178">
        <v>12</v>
      </c>
      <c r="D146" s="178">
        <v>9.8000000000000007</v>
      </c>
      <c r="E146" s="178">
        <v>15</v>
      </c>
      <c r="F146" s="178">
        <v>17.7</v>
      </c>
      <c r="G146" s="178">
        <v>18.600000000000001</v>
      </c>
      <c r="H146" s="178">
        <v>24.1</v>
      </c>
      <c r="I146" s="178">
        <v>27.5</v>
      </c>
      <c r="J146" s="178">
        <v>24.5</v>
      </c>
      <c r="K146" s="178">
        <v>25.4</v>
      </c>
      <c r="L146" s="178">
        <v>19.5</v>
      </c>
      <c r="M146" s="178">
        <v>15.3</v>
      </c>
      <c r="N146" s="179">
        <v>11.4</v>
      </c>
    </row>
    <row r="147" spans="1:14" ht="20.100000000000001" customHeight="1">
      <c r="A147" s="385">
        <v>1973</v>
      </c>
      <c r="B147" s="282" t="s">
        <v>126</v>
      </c>
      <c r="C147" s="178">
        <v>22.1</v>
      </c>
      <c r="D147" s="178">
        <v>28.3</v>
      </c>
      <c r="E147" s="178">
        <v>33.299999999999997</v>
      </c>
      <c r="F147" s="178">
        <v>37.9</v>
      </c>
      <c r="G147" s="178">
        <v>41.7</v>
      </c>
      <c r="H147" s="178">
        <v>44.1</v>
      </c>
      <c r="I147" s="178">
        <v>44</v>
      </c>
      <c r="J147" s="178">
        <v>45.1</v>
      </c>
      <c r="K147" s="178">
        <v>40.799999999999997</v>
      </c>
      <c r="L147" s="178">
        <v>36.299999999999997</v>
      </c>
      <c r="M147" s="178">
        <v>27.7</v>
      </c>
      <c r="N147" s="179">
        <v>22.3</v>
      </c>
    </row>
    <row r="148" spans="1:14" ht="20.100000000000001" customHeight="1">
      <c r="A148" s="385"/>
      <c r="B148" s="282" t="s">
        <v>125</v>
      </c>
      <c r="C148" s="163">
        <v>9.6999999999999993</v>
      </c>
      <c r="D148" s="163">
        <v>13.5</v>
      </c>
      <c r="E148" s="163">
        <v>16.8</v>
      </c>
      <c r="F148" s="163">
        <v>19.3</v>
      </c>
      <c r="G148" s="163">
        <v>21.9</v>
      </c>
      <c r="H148" s="163">
        <v>24.3</v>
      </c>
      <c r="I148" s="163">
        <v>29</v>
      </c>
      <c r="J148" s="163">
        <v>29.9</v>
      </c>
      <c r="K148" s="163">
        <v>26.8</v>
      </c>
      <c r="L148" s="163">
        <v>18</v>
      </c>
      <c r="M148" s="163">
        <v>11.2</v>
      </c>
      <c r="N148" s="355">
        <v>8.5</v>
      </c>
    </row>
    <row r="149" spans="1:14" ht="20.100000000000001" customHeight="1">
      <c r="A149" s="385">
        <v>1974</v>
      </c>
      <c r="B149" s="282" t="s">
        <v>126</v>
      </c>
      <c r="C149" s="164">
        <v>21.2</v>
      </c>
      <c r="D149" s="164">
        <v>22.1</v>
      </c>
      <c r="E149" s="164">
        <v>29.3</v>
      </c>
      <c r="F149" s="164">
        <v>33.6</v>
      </c>
      <c r="G149" s="164">
        <v>37.5</v>
      </c>
      <c r="H149" s="164">
        <v>42</v>
      </c>
      <c r="I149" s="164">
        <v>42.3</v>
      </c>
      <c r="J149" s="164">
        <v>41.8</v>
      </c>
      <c r="K149" s="164">
        <v>40.299999999999997</v>
      </c>
      <c r="L149" s="164">
        <v>34</v>
      </c>
      <c r="M149" s="164">
        <v>29.4</v>
      </c>
      <c r="N149" s="142">
        <v>23.1</v>
      </c>
    </row>
    <row r="150" spans="1:14" ht="20.100000000000001" customHeight="1">
      <c r="A150" s="385"/>
      <c r="B150" s="282" t="s">
        <v>125</v>
      </c>
      <c r="C150" s="164">
        <v>8.6999999999999993</v>
      </c>
      <c r="D150" s="164">
        <v>9</v>
      </c>
      <c r="E150" s="164">
        <v>15.5</v>
      </c>
      <c r="F150" s="164">
        <v>16.100000000000001</v>
      </c>
      <c r="G150" s="164">
        <v>19.2</v>
      </c>
      <c r="H150" s="164">
        <v>22.3</v>
      </c>
      <c r="I150" s="164">
        <v>23.9</v>
      </c>
      <c r="J150" s="164">
        <v>25.3</v>
      </c>
      <c r="K150" s="164">
        <v>23.3</v>
      </c>
      <c r="L150" s="164">
        <v>16.100000000000001</v>
      </c>
      <c r="M150" s="164">
        <v>11.2</v>
      </c>
      <c r="N150" s="142">
        <v>9.6999999999999993</v>
      </c>
    </row>
    <row r="151" spans="1:14" ht="20.100000000000001" customHeight="1">
      <c r="A151" s="385">
        <v>1975</v>
      </c>
      <c r="B151" s="282" t="s">
        <v>126</v>
      </c>
      <c r="C151" s="164">
        <v>21.4</v>
      </c>
      <c r="D151" s="164">
        <v>22.1</v>
      </c>
      <c r="E151" s="164">
        <v>28</v>
      </c>
      <c r="F151" s="164">
        <v>32.200000000000003</v>
      </c>
      <c r="G151" s="164">
        <v>40.299999999999997</v>
      </c>
      <c r="H151" s="164">
        <v>42.9</v>
      </c>
      <c r="I151" s="164">
        <v>43.1</v>
      </c>
      <c r="J151" s="164">
        <v>40</v>
      </c>
      <c r="K151" s="164">
        <v>41.3</v>
      </c>
      <c r="L151" s="164">
        <v>34.1</v>
      </c>
      <c r="M151" s="164">
        <v>29.3</v>
      </c>
      <c r="N151" s="142">
        <v>25.3</v>
      </c>
    </row>
    <row r="152" spans="1:14" ht="20.100000000000001" customHeight="1">
      <c r="A152" s="385"/>
      <c r="B152" s="282" t="s">
        <v>125</v>
      </c>
      <c r="C152" s="164">
        <v>8.8000000000000007</v>
      </c>
      <c r="D152" s="164">
        <v>10.199999999999999</v>
      </c>
      <c r="E152" s="164">
        <v>11.8</v>
      </c>
      <c r="F152" s="164">
        <v>16.100000000000001</v>
      </c>
      <c r="G152" s="164">
        <v>20</v>
      </c>
      <c r="H152" s="164">
        <v>22.6</v>
      </c>
      <c r="I152" s="164">
        <v>26.4</v>
      </c>
      <c r="J152" s="164">
        <v>26.6</v>
      </c>
      <c r="K152" s="164">
        <v>23.3</v>
      </c>
      <c r="L152" s="164">
        <v>15.6</v>
      </c>
      <c r="M152" s="164">
        <v>12.1</v>
      </c>
      <c r="N152" s="142">
        <v>9</v>
      </c>
    </row>
    <row r="153" spans="1:14" ht="20.100000000000001" customHeight="1">
      <c r="A153" s="385">
        <v>1976</v>
      </c>
      <c r="B153" s="282" t="s">
        <v>126</v>
      </c>
      <c r="C153" s="164">
        <v>22.2</v>
      </c>
      <c r="D153" s="164">
        <v>21.7</v>
      </c>
      <c r="E153" s="164">
        <v>26.8</v>
      </c>
      <c r="F153" s="164">
        <v>30.6</v>
      </c>
      <c r="G153" s="164">
        <v>38.5</v>
      </c>
      <c r="H153" s="164">
        <v>42.5</v>
      </c>
      <c r="I153" s="164">
        <v>42.7</v>
      </c>
      <c r="J153" s="164">
        <v>41.6</v>
      </c>
      <c r="K153" s="164">
        <v>39.4</v>
      </c>
      <c r="L153" s="164">
        <v>35.6</v>
      </c>
      <c r="M153" s="164">
        <v>29.1</v>
      </c>
      <c r="N153" s="142">
        <v>26.6</v>
      </c>
    </row>
    <row r="154" spans="1:14" ht="20.100000000000001" customHeight="1">
      <c r="A154" s="385"/>
      <c r="B154" s="282" t="s">
        <v>125</v>
      </c>
      <c r="C154" s="164">
        <v>6.9</v>
      </c>
      <c r="D154" s="164">
        <v>10.1</v>
      </c>
      <c r="E154" s="164">
        <v>14.5</v>
      </c>
      <c r="F154" s="164">
        <v>15.4</v>
      </c>
      <c r="G154" s="164">
        <v>18.899999999999999</v>
      </c>
      <c r="H154" s="164">
        <v>22.9</v>
      </c>
      <c r="I154" s="164">
        <v>24.7</v>
      </c>
      <c r="J154" s="164">
        <v>24.8</v>
      </c>
      <c r="K154" s="164">
        <v>22.3</v>
      </c>
      <c r="L154" s="164">
        <v>19.2</v>
      </c>
      <c r="M154" s="164">
        <v>14.3</v>
      </c>
      <c r="N154" s="142">
        <v>11.2</v>
      </c>
    </row>
    <row r="155" spans="1:14" ht="20.100000000000001" customHeight="1">
      <c r="A155" s="385">
        <v>1977</v>
      </c>
      <c r="B155" s="282" t="s">
        <v>126</v>
      </c>
      <c r="C155" s="164">
        <v>22.3</v>
      </c>
      <c r="D155" s="164">
        <v>26.6</v>
      </c>
      <c r="E155" s="164">
        <v>33.200000000000003</v>
      </c>
      <c r="F155" s="164">
        <v>34.4</v>
      </c>
      <c r="G155" s="164">
        <v>40.700000000000003</v>
      </c>
      <c r="H155" s="164">
        <v>43.3</v>
      </c>
      <c r="I155" s="164">
        <v>44.4</v>
      </c>
      <c r="J155" s="164">
        <v>44.1</v>
      </c>
      <c r="K155" s="164">
        <v>41.7</v>
      </c>
      <c r="L155" s="164">
        <v>36.1</v>
      </c>
      <c r="M155" s="164">
        <v>31.9</v>
      </c>
      <c r="N155" s="142">
        <v>28.6</v>
      </c>
    </row>
    <row r="156" spans="1:14" ht="20.100000000000001" customHeight="1">
      <c r="A156" s="385"/>
      <c r="B156" s="282" t="s">
        <v>125</v>
      </c>
      <c r="C156" s="164">
        <v>11.2</v>
      </c>
      <c r="D156" s="164">
        <v>9.8000000000000007</v>
      </c>
      <c r="E156" s="164">
        <v>15.3</v>
      </c>
      <c r="F156" s="164">
        <v>17.399999999999999</v>
      </c>
      <c r="G156" s="164">
        <v>22.5</v>
      </c>
      <c r="H156" s="164">
        <v>24.5</v>
      </c>
      <c r="I156" s="164">
        <v>27.7</v>
      </c>
      <c r="J156" s="164">
        <v>27.9</v>
      </c>
      <c r="K156" s="164">
        <v>24.4</v>
      </c>
      <c r="L156" s="164">
        <v>21.5</v>
      </c>
      <c r="M156" s="164">
        <v>15.6</v>
      </c>
      <c r="N156" s="142">
        <v>12</v>
      </c>
    </row>
    <row r="157" spans="1:14" ht="20.100000000000001" customHeight="1">
      <c r="A157" s="385">
        <v>1978</v>
      </c>
      <c r="B157" s="282" t="s">
        <v>126</v>
      </c>
      <c r="C157" s="164">
        <v>25.9</v>
      </c>
      <c r="D157" s="164">
        <v>26.2</v>
      </c>
      <c r="E157" s="164">
        <v>30.4</v>
      </c>
      <c r="F157" s="164">
        <v>37.700000000000003</v>
      </c>
      <c r="G157" s="164">
        <v>41.2</v>
      </c>
      <c r="H157" s="164">
        <v>44</v>
      </c>
      <c r="I157" s="164">
        <v>43.8</v>
      </c>
      <c r="J157" s="164">
        <v>43.7</v>
      </c>
      <c r="K157" s="164">
        <v>42.8</v>
      </c>
      <c r="L157" s="164">
        <v>37.6</v>
      </c>
      <c r="M157" s="164">
        <v>32.799999999999997</v>
      </c>
      <c r="N157" s="142">
        <v>28.5</v>
      </c>
    </row>
    <row r="158" spans="1:14" ht="20.100000000000001" customHeight="1">
      <c r="A158" s="385"/>
      <c r="B158" s="282" t="s">
        <v>125</v>
      </c>
      <c r="C158" s="164">
        <v>10.3</v>
      </c>
      <c r="D158" s="164">
        <v>15</v>
      </c>
      <c r="E158" s="164">
        <v>14.6</v>
      </c>
      <c r="F158" s="164">
        <v>19.8</v>
      </c>
      <c r="G158" s="164">
        <v>20.3</v>
      </c>
      <c r="H158" s="164">
        <v>24.4</v>
      </c>
      <c r="I158" s="164">
        <v>29.1</v>
      </c>
      <c r="J158" s="164">
        <v>27.6</v>
      </c>
      <c r="K158" s="164">
        <v>24.4</v>
      </c>
      <c r="L158" s="164">
        <v>18.899999999999999</v>
      </c>
      <c r="M158" s="164">
        <v>17</v>
      </c>
      <c r="N158" s="142">
        <v>12.4</v>
      </c>
    </row>
    <row r="159" spans="1:14" ht="20.100000000000001" customHeight="1">
      <c r="A159" s="385">
        <v>1979</v>
      </c>
      <c r="B159" s="282" t="s">
        <v>126</v>
      </c>
      <c r="C159" s="164">
        <v>25</v>
      </c>
      <c r="D159" s="164">
        <v>28.2</v>
      </c>
      <c r="E159" s="164">
        <v>29.9</v>
      </c>
      <c r="F159" s="164">
        <v>38</v>
      </c>
      <c r="G159" s="164">
        <v>41</v>
      </c>
      <c r="H159" s="164">
        <v>45.3</v>
      </c>
      <c r="I159" s="164">
        <v>43.9</v>
      </c>
      <c r="J159" s="164">
        <v>43.2</v>
      </c>
      <c r="K159" s="164">
        <v>41.2</v>
      </c>
      <c r="L159" s="164">
        <v>38</v>
      </c>
      <c r="M159" s="164">
        <v>31.3</v>
      </c>
      <c r="N159" s="142">
        <v>25.9</v>
      </c>
    </row>
    <row r="160" spans="1:14" ht="20.100000000000001" customHeight="1">
      <c r="A160" s="385"/>
      <c r="B160" s="282" t="s">
        <v>125</v>
      </c>
      <c r="C160" s="164">
        <v>11</v>
      </c>
      <c r="D160" s="164">
        <v>11.7</v>
      </c>
      <c r="E160" s="164">
        <v>14.9</v>
      </c>
      <c r="F160" s="164">
        <v>19.3</v>
      </c>
      <c r="G160" s="164">
        <v>22.3</v>
      </c>
      <c r="H160" s="164">
        <v>25.6</v>
      </c>
      <c r="I160" s="164">
        <v>27.2</v>
      </c>
      <c r="J160" s="164">
        <v>26.5</v>
      </c>
      <c r="K160" s="164">
        <v>23.4</v>
      </c>
      <c r="L160" s="164">
        <v>20.8</v>
      </c>
      <c r="M160" s="164">
        <v>12.4</v>
      </c>
      <c r="N160" s="142">
        <v>12.5</v>
      </c>
    </row>
    <row r="161" spans="1:14" ht="20.100000000000001" customHeight="1">
      <c r="A161" s="385">
        <v>1980</v>
      </c>
      <c r="B161" s="282" t="s">
        <v>126</v>
      </c>
      <c r="C161" s="164">
        <v>24.8</v>
      </c>
      <c r="D161" s="164">
        <v>26</v>
      </c>
      <c r="E161" s="164">
        <v>30</v>
      </c>
      <c r="F161" s="164">
        <v>36.1</v>
      </c>
      <c r="G161" s="164">
        <v>40.700000000000003</v>
      </c>
      <c r="H161" s="164">
        <v>44.3</v>
      </c>
      <c r="I161" s="164">
        <v>44.5</v>
      </c>
      <c r="J161" s="164">
        <v>43.6</v>
      </c>
      <c r="K161" s="164">
        <v>41.8</v>
      </c>
      <c r="L161" s="164">
        <v>37.799999999999997</v>
      </c>
      <c r="M161" s="164">
        <v>31.9</v>
      </c>
      <c r="N161" s="142">
        <v>26.9</v>
      </c>
    </row>
    <row r="162" spans="1:14" ht="20.100000000000001" customHeight="1">
      <c r="A162" s="385"/>
      <c r="B162" s="282" t="s">
        <v>125</v>
      </c>
      <c r="C162" s="164">
        <v>9.8000000000000007</v>
      </c>
      <c r="D162" s="164">
        <v>14.1</v>
      </c>
      <c r="E162" s="164">
        <v>16.100000000000001</v>
      </c>
      <c r="F162" s="164">
        <v>19.8</v>
      </c>
      <c r="G162" s="164">
        <v>20.9</v>
      </c>
      <c r="H162" s="164">
        <v>23.9</v>
      </c>
      <c r="I162" s="164">
        <v>27.4</v>
      </c>
      <c r="J162" s="164">
        <v>25.7</v>
      </c>
      <c r="K162" s="164">
        <v>24.1</v>
      </c>
      <c r="L162" s="164">
        <v>18.5</v>
      </c>
      <c r="M162" s="164">
        <v>15.1</v>
      </c>
      <c r="N162" s="142">
        <v>10.5</v>
      </c>
    </row>
    <row r="163" spans="1:14" ht="20.100000000000001" customHeight="1">
      <c r="A163" s="385">
        <v>1981</v>
      </c>
      <c r="B163" s="282" t="s">
        <v>126</v>
      </c>
      <c r="C163" s="164">
        <v>27</v>
      </c>
      <c r="D163" s="164">
        <v>28</v>
      </c>
      <c r="E163" s="164">
        <v>31</v>
      </c>
      <c r="F163" s="164">
        <v>40</v>
      </c>
      <c r="G163" s="164">
        <v>39</v>
      </c>
      <c r="H163" s="164">
        <v>44</v>
      </c>
      <c r="I163" s="164">
        <v>45</v>
      </c>
      <c r="J163" s="164">
        <v>45</v>
      </c>
      <c r="K163" s="164">
        <v>42</v>
      </c>
      <c r="L163" s="164">
        <v>37</v>
      </c>
      <c r="M163" s="164">
        <v>32</v>
      </c>
      <c r="N163" s="142">
        <v>27</v>
      </c>
    </row>
    <row r="164" spans="1:14" ht="20.100000000000001" customHeight="1">
      <c r="A164" s="385"/>
      <c r="B164" s="282" t="s">
        <v>125</v>
      </c>
      <c r="C164" s="164">
        <v>12.1</v>
      </c>
      <c r="D164" s="164">
        <v>11.7</v>
      </c>
      <c r="E164" s="164">
        <v>14.6</v>
      </c>
      <c r="F164" s="164">
        <v>17.600000000000001</v>
      </c>
      <c r="G164" s="164">
        <v>26.8</v>
      </c>
      <c r="H164" s="164">
        <v>22.2</v>
      </c>
      <c r="I164" s="164">
        <v>26.6</v>
      </c>
      <c r="J164" s="164">
        <v>26.7</v>
      </c>
      <c r="K164" s="164">
        <v>24.1</v>
      </c>
      <c r="L164" s="164">
        <v>19.600000000000001</v>
      </c>
      <c r="M164" s="164">
        <v>13.4</v>
      </c>
      <c r="N164" s="142">
        <v>10.5</v>
      </c>
    </row>
    <row r="165" spans="1:14" ht="20.100000000000001" customHeight="1">
      <c r="A165" s="385">
        <v>1982</v>
      </c>
      <c r="B165" s="282" t="s">
        <v>126</v>
      </c>
      <c r="C165" s="164">
        <v>24.6</v>
      </c>
      <c r="D165" s="164">
        <v>23</v>
      </c>
      <c r="E165" s="164">
        <v>27.6</v>
      </c>
      <c r="F165" s="164">
        <v>34</v>
      </c>
      <c r="G165" s="164">
        <v>40.4</v>
      </c>
      <c r="H165" s="164">
        <v>43.7</v>
      </c>
      <c r="I165" s="164">
        <v>44.1</v>
      </c>
      <c r="J165" s="164">
        <v>42.4</v>
      </c>
      <c r="K165" s="164">
        <v>40.799999999999997</v>
      </c>
      <c r="L165" s="164">
        <v>37.299999999999997</v>
      </c>
      <c r="M165" s="164">
        <v>30.2</v>
      </c>
      <c r="N165" s="142">
        <v>24.1</v>
      </c>
    </row>
    <row r="166" spans="1:14" ht="20.100000000000001" customHeight="1">
      <c r="A166" s="385"/>
      <c r="B166" s="282" t="s">
        <v>125</v>
      </c>
      <c r="C166" s="164">
        <v>9.1999999999999993</v>
      </c>
      <c r="D166" s="164">
        <v>11.1</v>
      </c>
      <c r="E166" s="164">
        <v>15.1</v>
      </c>
      <c r="F166" s="164">
        <v>16.8</v>
      </c>
      <c r="G166" s="164">
        <v>21.5</v>
      </c>
      <c r="H166" s="164">
        <v>23.4</v>
      </c>
      <c r="I166" s="164">
        <v>24.7</v>
      </c>
      <c r="J166" s="164">
        <v>26.5</v>
      </c>
      <c r="K166" s="164">
        <v>22.6</v>
      </c>
      <c r="L166" s="164">
        <v>18.8</v>
      </c>
      <c r="M166" s="164">
        <v>14</v>
      </c>
      <c r="N166" s="142">
        <v>10.3</v>
      </c>
    </row>
    <row r="167" spans="1:14" ht="20.100000000000001" customHeight="1">
      <c r="A167" s="385">
        <v>1983</v>
      </c>
      <c r="B167" s="282" t="s">
        <v>126</v>
      </c>
      <c r="C167" s="164">
        <v>23.9</v>
      </c>
      <c r="D167" s="164">
        <v>24.3</v>
      </c>
      <c r="E167" s="164">
        <v>27.4</v>
      </c>
      <c r="F167" s="164">
        <v>32.700000000000003</v>
      </c>
      <c r="G167" s="164">
        <v>41.8</v>
      </c>
      <c r="H167" s="164">
        <v>45.7</v>
      </c>
      <c r="I167" s="164">
        <v>45.9</v>
      </c>
      <c r="J167" s="164">
        <v>42.7</v>
      </c>
      <c r="K167" s="164">
        <v>42.6</v>
      </c>
      <c r="L167" s="164">
        <v>37.700000000000003</v>
      </c>
      <c r="M167" s="164">
        <v>31.9</v>
      </c>
      <c r="N167" s="142">
        <v>26.5</v>
      </c>
    </row>
    <row r="168" spans="1:14" ht="20.100000000000001" customHeight="1">
      <c r="A168" s="385"/>
      <c r="B168" s="282" t="s">
        <v>125</v>
      </c>
      <c r="C168" s="164">
        <v>8.3000000000000007</v>
      </c>
      <c r="D168" s="164">
        <v>10.6</v>
      </c>
      <c r="E168" s="164">
        <v>12.4</v>
      </c>
      <c r="F168" s="164">
        <v>17</v>
      </c>
      <c r="G168" s="164">
        <v>21.5</v>
      </c>
      <c r="H168" s="164">
        <v>24.5</v>
      </c>
      <c r="I168" s="164">
        <v>27.3</v>
      </c>
      <c r="J168" s="164">
        <v>29.9</v>
      </c>
      <c r="K168" s="164">
        <v>25.1</v>
      </c>
      <c r="L168" s="164">
        <v>18.7</v>
      </c>
      <c r="M168" s="164">
        <v>14.4</v>
      </c>
      <c r="N168" s="142">
        <v>11.3</v>
      </c>
    </row>
    <row r="169" spans="1:14" ht="20.100000000000001" customHeight="1">
      <c r="A169" s="385">
        <v>1984</v>
      </c>
      <c r="B169" s="282" t="s">
        <v>126</v>
      </c>
      <c r="C169" s="164">
        <v>25.2</v>
      </c>
      <c r="D169" s="164">
        <v>27.3</v>
      </c>
      <c r="E169" s="164">
        <v>34</v>
      </c>
      <c r="F169" s="164">
        <v>38.700000000000003</v>
      </c>
      <c r="G169" s="164">
        <v>41</v>
      </c>
      <c r="H169" s="164">
        <v>43</v>
      </c>
      <c r="I169" s="164">
        <v>45</v>
      </c>
      <c r="J169" s="164">
        <v>42.4</v>
      </c>
      <c r="K169" s="164">
        <v>41.1</v>
      </c>
      <c r="L169" s="164">
        <v>36.299999999999997</v>
      </c>
      <c r="M169" s="164">
        <v>32</v>
      </c>
      <c r="N169" s="142">
        <v>28.1</v>
      </c>
    </row>
    <row r="170" spans="1:14" ht="20.100000000000001" customHeight="1">
      <c r="A170" s="385"/>
      <c r="B170" s="282" t="s">
        <v>125</v>
      </c>
      <c r="C170" s="164">
        <v>8.6</v>
      </c>
      <c r="D170" s="164">
        <v>11.5</v>
      </c>
      <c r="E170" s="164">
        <v>16.5</v>
      </c>
      <c r="F170" s="164">
        <v>19</v>
      </c>
      <c r="G170" s="164">
        <v>21</v>
      </c>
      <c r="H170" s="164">
        <v>22.5</v>
      </c>
      <c r="I170" s="164">
        <v>28</v>
      </c>
      <c r="J170" s="164">
        <v>26</v>
      </c>
      <c r="K170" s="164">
        <v>24.5</v>
      </c>
      <c r="L170" s="164">
        <v>18</v>
      </c>
      <c r="M170" s="164">
        <v>15</v>
      </c>
      <c r="N170" s="142">
        <v>13</v>
      </c>
    </row>
    <row r="171" spans="1:14" ht="20.100000000000001" customHeight="1">
      <c r="A171" s="385">
        <v>1985</v>
      </c>
      <c r="B171" s="282" t="s">
        <v>126</v>
      </c>
      <c r="C171" s="164">
        <v>26.7</v>
      </c>
      <c r="D171" s="164">
        <v>27.3</v>
      </c>
      <c r="E171" s="164">
        <v>33.5</v>
      </c>
      <c r="F171" s="164">
        <v>35.6</v>
      </c>
      <c r="G171" s="164">
        <v>41.6</v>
      </c>
      <c r="H171" s="164">
        <v>44</v>
      </c>
      <c r="I171" s="164">
        <v>43.9</v>
      </c>
      <c r="J171" s="164">
        <v>44.7</v>
      </c>
      <c r="K171" s="164">
        <v>42.5</v>
      </c>
      <c r="L171" s="164">
        <v>37.700000000000003</v>
      </c>
      <c r="M171" s="164">
        <v>32.700000000000003</v>
      </c>
      <c r="N171" s="142">
        <v>27.3</v>
      </c>
    </row>
    <row r="172" spans="1:14" ht="20.100000000000001" customHeight="1">
      <c r="A172" s="385"/>
      <c r="B172" s="282" t="s">
        <v>125</v>
      </c>
      <c r="C172" s="164">
        <v>12</v>
      </c>
      <c r="D172" s="164">
        <v>9.5</v>
      </c>
      <c r="E172" s="164">
        <v>15</v>
      </c>
      <c r="F172" s="164">
        <v>17.5</v>
      </c>
      <c r="G172" s="164">
        <v>21.5</v>
      </c>
      <c r="H172" s="164">
        <v>23</v>
      </c>
      <c r="I172" s="164">
        <v>27.5</v>
      </c>
      <c r="J172" s="164">
        <v>28.5</v>
      </c>
      <c r="K172" s="164">
        <v>23.5</v>
      </c>
      <c r="L172" s="164">
        <v>19.899999999999999</v>
      </c>
      <c r="M172" s="164">
        <v>15.5</v>
      </c>
      <c r="N172" s="142">
        <v>12</v>
      </c>
    </row>
    <row r="173" spans="1:14" ht="20.100000000000001" customHeight="1">
      <c r="A173" s="385">
        <v>1986</v>
      </c>
      <c r="B173" s="282" t="s">
        <v>126</v>
      </c>
      <c r="C173" s="164">
        <v>25.4</v>
      </c>
      <c r="D173" s="164">
        <v>25.3</v>
      </c>
      <c r="E173" s="164">
        <v>30.6</v>
      </c>
      <c r="F173" s="164">
        <v>36.6</v>
      </c>
      <c r="G173" s="164">
        <v>43.1</v>
      </c>
      <c r="H173" s="164">
        <v>43.3</v>
      </c>
      <c r="I173" s="164">
        <v>45.4</v>
      </c>
      <c r="J173" s="164">
        <v>43.6</v>
      </c>
      <c r="K173" s="164">
        <v>41.7</v>
      </c>
      <c r="L173" s="164">
        <v>39.200000000000003</v>
      </c>
      <c r="M173" s="164">
        <v>32.700000000000003</v>
      </c>
      <c r="N173" s="142">
        <v>25.8</v>
      </c>
    </row>
    <row r="174" spans="1:14" ht="20.100000000000001" customHeight="1">
      <c r="A174" s="385"/>
      <c r="B174" s="282" t="s">
        <v>125</v>
      </c>
      <c r="C174" s="164">
        <v>9</v>
      </c>
      <c r="D174" s="164">
        <v>12</v>
      </c>
      <c r="E174" s="164">
        <v>14</v>
      </c>
      <c r="F174" s="164">
        <v>14</v>
      </c>
      <c r="G174" s="164">
        <v>23</v>
      </c>
      <c r="H174" s="164">
        <v>25</v>
      </c>
      <c r="I174" s="164">
        <v>28</v>
      </c>
      <c r="J174" s="164">
        <v>28</v>
      </c>
      <c r="K174" s="164">
        <v>25</v>
      </c>
      <c r="L174" s="164">
        <v>20.5</v>
      </c>
      <c r="M174" s="164">
        <v>16</v>
      </c>
      <c r="N174" s="142">
        <v>11</v>
      </c>
    </row>
    <row r="175" spans="1:14" ht="20.100000000000001" customHeight="1">
      <c r="A175" s="385">
        <v>1987</v>
      </c>
      <c r="B175" s="282" t="s">
        <v>126</v>
      </c>
      <c r="C175" s="164">
        <v>27.2</v>
      </c>
      <c r="D175" s="164">
        <v>28.8</v>
      </c>
      <c r="E175" s="164">
        <v>30.7</v>
      </c>
      <c r="F175" s="164">
        <v>35.799999999999997</v>
      </c>
      <c r="G175" s="164">
        <v>42.5</v>
      </c>
      <c r="H175" s="164">
        <v>44.6</v>
      </c>
      <c r="I175" s="164">
        <v>45.8</v>
      </c>
      <c r="J175" s="164">
        <v>44.1</v>
      </c>
      <c r="K175" s="164">
        <v>41.5</v>
      </c>
      <c r="L175" s="164">
        <v>36.700000000000003</v>
      </c>
      <c r="M175" s="164">
        <v>31.9</v>
      </c>
      <c r="N175" s="142">
        <v>26</v>
      </c>
    </row>
    <row r="176" spans="1:14" ht="20.100000000000001" customHeight="1">
      <c r="A176" s="385"/>
      <c r="B176" s="282" t="s">
        <v>125</v>
      </c>
      <c r="C176" s="164">
        <v>8.9</v>
      </c>
      <c r="D176" s="164">
        <v>12.2</v>
      </c>
      <c r="E176" s="164">
        <v>17</v>
      </c>
      <c r="F176" s="164">
        <v>17.5</v>
      </c>
      <c r="G176" s="164">
        <v>23.5</v>
      </c>
      <c r="H176" s="164">
        <v>24.5</v>
      </c>
      <c r="I176" s="164">
        <v>27.5</v>
      </c>
      <c r="J176" s="164">
        <v>28</v>
      </c>
      <c r="K176" s="164">
        <v>26</v>
      </c>
      <c r="L176" s="164">
        <v>20.5</v>
      </c>
      <c r="M176" s="164">
        <v>14.5</v>
      </c>
      <c r="N176" s="142">
        <v>11.5</v>
      </c>
    </row>
    <row r="177" spans="1:14" ht="20.100000000000001" customHeight="1">
      <c r="A177" s="385">
        <v>1988</v>
      </c>
      <c r="B177" s="282" t="s">
        <v>126</v>
      </c>
      <c r="C177" s="164">
        <v>24</v>
      </c>
      <c r="D177" s="164">
        <v>25.5</v>
      </c>
      <c r="E177" s="164">
        <v>31.3</v>
      </c>
      <c r="F177" s="164">
        <v>35</v>
      </c>
      <c r="G177" s="164">
        <v>42</v>
      </c>
      <c r="H177" s="164">
        <v>43.5</v>
      </c>
      <c r="I177" s="164">
        <v>43.7</v>
      </c>
      <c r="J177" s="164">
        <v>44</v>
      </c>
      <c r="K177" s="164">
        <v>41.5</v>
      </c>
      <c r="L177" s="164">
        <v>37.5</v>
      </c>
      <c r="M177" s="164">
        <v>31.5</v>
      </c>
      <c r="N177" s="142">
        <v>25.6</v>
      </c>
    </row>
    <row r="178" spans="1:14" ht="20.100000000000001" customHeight="1">
      <c r="A178" s="385"/>
      <c r="B178" s="282" t="s">
        <v>125</v>
      </c>
      <c r="C178" s="164">
        <v>10</v>
      </c>
      <c r="D178" s="164">
        <v>14</v>
      </c>
      <c r="E178" s="164">
        <v>15</v>
      </c>
      <c r="F178" s="164">
        <v>19.5</v>
      </c>
      <c r="G178" s="164">
        <v>21</v>
      </c>
      <c r="H178" s="164">
        <v>24</v>
      </c>
      <c r="I178" s="164">
        <v>29.5</v>
      </c>
      <c r="J178" s="164">
        <v>28.5</v>
      </c>
      <c r="K178" s="164">
        <v>25</v>
      </c>
      <c r="L178" s="164">
        <v>20.5</v>
      </c>
      <c r="M178" s="164">
        <v>14.5</v>
      </c>
      <c r="N178" s="142">
        <v>13.2</v>
      </c>
    </row>
    <row r="179" spans="1:14" ht="20.100000000000001" customHeight="1">
      <c r="A179" s="385">
        <v>1989</v>
      </c>
      <c r="B179" s="282" t="s">
        <v>126</v>
      </c>
      <c r="C179" s="164">
        <v>22.9</v>
      </c>
      <c r="D179" s="164">
        <v>24.6</v>
      </c>
      <c r="E179" s="164">
        <v>28.9</v>
      </c>
      <c r="F179" s="164">
        <v>32.9</v>
      </c>
      <c r="G179" s="164">
        <v>40.299999999999997</v>
      </c>
      <c r="H179" s="164">
        <v>43.2</v>
      </c>
      <c r="I179" s="164">
        <v>43.6</v>
      </c>
      <c r="J179" s="164">
        <v>43.8</v>
      </c>
      <c r="K179" s="164">
        <v>39.9</v>
      </c>
      <c r="L179" s="164">
        <v>36.700000000000003</v>
      </c>
      <c r="M179" s="164">
        <v>31.8</v>
      </c>
      <c r="N179" s="142">
        <v>24.6</v>
      </c>
    </row>
    <row r="180" spans="1:14" ht="20.100000000000001" customHeight="1">
      <c r="A180" s="385"/>
      <c r="B180" s="282" t="s">
        <v>125</v>
      </c>
      <c r="C180" s="164">
        <v>7.7</v>
      </c>
      <c r="D180" s="164">
        <v>12.4</v>
      </c>
      <c r="E180" s="164">
        <v>14.5</v>
      </c>
      <c r="F180" s="164">
        <v>18.2</v>
      </c>
      <c r="G180" s="164">
        <v>21.4</v>
      </c>
      <c r="H180" s="164">
        <v>25.5</v>
      </c>
      <c r="I180" s="164">
        <v>31</v>
      </c>
      <c r="J180" s="164">
        <v>29.2</v>
      </c>
      <c r="K180" s="164">
        <v>25.2</v>
      </c>
      <c r="L180" s="164">
        <v>20.6</v>
      </c>
      <c r="M180" s="164">
        <v>16.100000000000001</v>
      </c>
      <c r="N180" s="142">
        <v>13.2</v>
      </c>
    </row>
    <row r="181" spans="1:14" ht="20.100000000000001" customHeight="1">
      <c r="A181" s="385">
        <v>1990</v>
      </c>
      <c r="B181" s="282" t="s">
        <v>126</v>
      </c>
      <c r="C181" s="164">
        <v>23</v>
      </c>
      <c r="D181" s="164">
        <v>24.8</v>
      </c>
      <c r="E181" s="164">
        <v>30.4</v>
      </c>
      <c r="F181" s="164">
        <v>36.1</v>
      </c>
      <c r="G181" s="164">
        <v>41</v>
      </c>
      <c r="H181" s="164">
        <v>43.3</v>
      </c>
      <c r="I181" s="164">
        <v>44.5</v>
      </c>
      <c r="J181" s="164">
        <v>43.6</v>
      </c>
      <c r="K181" s="164">
        <v>41.3</v>
      </c>
      <c r="L181" s="164">
        <v>37.1</v>
      </c>
      <c r="M181" s="164">
        <v>31.2</v>
      </c>
      <c r="N181" s="142">
        <v>26.9</v>
      </c>
    </row>
    <row r="182" spans="1:14" ht="20.100000000000001" customHeight="1">
      <c r="A182" s="385"/>
      <c r="B182" s="282" t="s">
        <v>125</v>
      </c>
      <c r="C182" s="164">
        <v>11</v>
      </c>
      <c r="D182" s="164">
        <v>13.7</v>
      </c>
      <c r="E182" s="164">
        <v>14.2</v>
      </c>
      <c r="F182" s="164">
        <v>19.399999999999999</v>
      </c>
      <c r="G182" s="164">
        <v>22.6</v>
      </c>
      <c r="H182" s="164">
        <v>25.6</v>
      </c>
      <c r="I182" s="164">
        <v>28.3</v>
      </c>
      <c r="J182" s="164">
        <v>28.8</v>
      </c>
      <c r="K182" s="164">
        <v>26.9</v>
      </c>
      <c r="L182" s="164">
        <v>21.9</v>
      </c>
      <c r="M182" s="164">
        <v>16.899999999999999</v>
      </c>
      <c r="N182" s="142">
        <v>13.4</v>
      </c>
    </row>
    <row r="183" spans="1:14" ht="20.100000000000001" customHeight="1">
      <c r="A183" s="385">
        <v>1991</v>
      </c>
      <c r="B183" s="282" t="s">
        <v>126</v>
      </c>
      <c r="C183" s="164">
        <v>25.5</v>
      </c>
      <c r="D183" s="164">
        <v>25.8</v>
      </c>
      <c r="E183" s="164">
        <v>28.4</v>
      </c>
      <c r="F183" s="164">
        <v>35.9</v>
      </c>
      <c r="G183" s="164">
        <v>37.799999999999997</v>
      </c>
      <c r="H183" s="164">
        <v>42</v>
      </c>
      <c r="I183" s="164">
        <v>43.2</v>
      </c>
      <c r="J183" s="164">
        <v>43.1</v>
      </c>
      <c r="K183" s="164">
        <v>39.1</v>
      </c>
      <c r="L183" s="164">
        <v>36.1</v>
      </c>
      <c r="M183" s="164">
        <v>29.7</v>
      </c>
      <c r="N183" s="142">
        <v>26.4</v>
      </c>
    </row>
    <row r="184" spans="1:14" ht="20.100000000000001" customHeight="1">
      <c r="A184" s="385"/>
      <c r="B184" s="282" t="s">
        <v>125</v>
      </c>
      <c r="C184" s="164">
        <v>13</v>
      </c>
      <c r="D184" s="164">
        <v>13.1</v>
      </c>
      <c r="E184" s="164">
        <v>15.7</v>
      </c>
      <c r="F184" s="164">
        <v>20.399999999999999</v>
      </c>
      <c r="G184" s="164">
        <v>20.6</v>
      </c>
      <c r="H184" s="164">
        <v>26.1</v>
      </c>
      <c r="I184" s="164">
        <v>28.5</v>
      </c>
      <c r="J184" s="164">
        <v>29.8</v>
      </c>
      <c r="K184" s="164">
        <v>26.2</v>
      </c>
      <c r="L184" s="164">
        <v>21</v>
      </c>
      <c r="M184" s="164">
        <v>15.4</v>
      </c>
      <c r="N184" s="142">
        <v>14.3</v>
      </c>
    </row>
    <row r="185" spans="1:14" ht="20.100000000000001" customHeight="1">
      <c r="A185" s="385">
        <v>1992</v>
      </c>
      <c r="B185" s="282" t="s">
        <v>126</v>
      </c>
      <c r="C185" s="164">
        <v>20.8</v>
      </c>
      <c r="D185" s="164">
        <v>23</v>
      </c>
      <c r="E185" s="164">
        <v>26.6</v>
      </c>
      <c r="F185" s="164">
        <v>32.6</v>
      </c>
      <c r="G185" s="164">
        <v>40.4</v>
      </c>
      <c r="H185" s="164">
        <v>42.4</v>
      </c>
      <c r="I185" s="164">
        <v>42.6</v>
      </c>
      <c r="J185" s="164">
        <v>42.1</v>
      </c>
      <c r="K185" s="164">
        <v>39.700000000000003</v>
      </c>
      <c r="L185" s="164">
        <v>39.9</v>
      </c>
      <c r="M185" s="164">
        <v>30.3</v>
      </c>
      <c r="N185" s="142">
        <v>26.3</v>
      </c>
    </row>
    <row r="186" spans="1:14" ht="20.100000000000001" customHeight="1">
      <c r="A186" s="385"/>
      <c r="B186" s="282" t="s">
        <v>125</v>
      </c>
      <c r="C186" s="164">
        <v>11.5</v>
      </c>
      <c r="D186" s="164">
        <v>12.4</v>
      </c>
      <c r="E186" s="164">
        <v>13.6</v>
      </c>
      <c r="F186" s="164">
        <v>18.100000000000001</v>
      </c>
      <c r="G186" s="164">
        <v>24</v>
      </c>
      <c r="H186" s="164">
        <v>24.8</v>
      </c>
      <c r="I186" s="164">
        <v>27.3</v>
      </c>
      <c r="J186" s="164">
        <v>28</v>
      </c>
      <c r="K186" s="164">
        <v>25.2</v>
      </c>
      <c r="L186" s="164">
        <v>20.7</v>
      </c>
      <c r="M186" s="164">
        <v>15.9</v>
      </c>
      <c r="N186" s="142">
        <v>14.7</v>
      </c>
    </row>
    <row r="187" spans="1:14" ht="20.100000000000001" customHeight="1">
      <c r="A187" s="385">
        <v>1993</v>
      </c>
      <c r="B187" s="282" t="s">
        <v>126</v>
      </c>
      <c r="C187" s="164">
        <v>22.9</v>
      </c>
      <c r="D187" s="164">
        <v>25.4</v>
      </c>
      <c r="E187" s="164">
        <v>29.4</v>
      </c>
      <c r="F187" s="164">
        <v>34</v>
      </c>
      <c r="G187" s="164">
        <v>40.1</v>
      </c>
      <c r="H187" s="164">
        <v>42.7</v>
      </c>
      <c r="I187" s="164">
        <v>44.1</v>
      </c>
      <c r="J187" s="164">
        <v>43.4</v>
      </c>
      <c r="K187" s="164">
        <v>40.200000000000003</v>
      </c>
      <c r="L187" s="164">
        <v>36.5</v>
      </c>
      <c r="M187" s="164">
        <v>30.9</v>
      </c>
      <c r="N187" s="142">
        <v>26.8</v>
      </c>
    </row>
    <row r="188" spans="1:14" ht="20.100000000000001" customHeight="1" thickBot="1">
      <c r="A188" s="385"/>
      <c r="B188" s="282" t="s">
        <v>125</v>
      </c>
      <c r="C188" s="164">
        <v>11.8</v>
      </c>
      <c r="D188" s="164">
        <v>14.4</v>
      </c>
      <c r="E188" s="164">
        <v>16.2</v>
      </c>
      <c r="F188" s="164">
        <v>19.2</v>
      </c>
      <c r="G188" s="164">
        <v>22.3</v>
      </c>
      <c r="H188" s="164">
        <v>25.1</v>
      </c>
      <c r="I188" s="164">
        <v>28.4</v>
      </c>
      <c r="J188" s="164">
        <v>28.5</v>
      </c>
      <c r="K188" s="164">
        <v>25.6</v>
      </c>
      <c r="L188" s="164">
        <v>20.9</v>
      </c>
      <c r="M188" s="164">
        <v>16.399999999999999</v>
      </c>
      <c r="N188" s="146">
        <v>12.4</v>
      </c>
    </row>
    <row r="189" spans="1:14" ht="15.75" thickTop="1">
      <c r="A189" s="11" t="s">
        <v>163</v>
      </c>
      <c r="B189" s="180"/>
      <c r="C189" s="166"/>
      <c r="D189" s="166"/>
      <c r="E189" s="166"/>
      <c r="F189" s="166"/>
      <c r="G189" s="166"/>
      <c r="H189" s="166"/>
      <c r="I189" s="166"/>
      <c r="J189" s="166"/>
      <c r="K189" s="166"/>
      <c r="L189" s="166"/>
      <c r="M189" s="166"/>
    </row>
    <row r="190" spans="1:14" ht="15.75">
      <c r="A190" s="120"/>
      <c r="B190" s="274"/>
      <c r="C190" s="274"/>
      <c r="D190" s="274"/>
      <c r="E190" s="274"/>
      <c r="F190" s="160"/>
      <c r="G190" s="160"/>
      <c r="H190" s="160"/>
      <c r="I190" s="160"/>
      <c r="J190" s="274"/>
      <c r="K190" s="125"/>
      <c r="L190" s="286" t="s">
        <v>162</v>
      </c>
      <c r="M190" s="125"/>
      <c r="N190" s="286" t="s">
        <v>102</v>
      </c>
    </row>
    <row r="191" spans="1:14" ht="18.75">
      <c r="A191" s="300" t="s">
        <v>78</v>
      </c>
      <c r="B191" s="199"/>
      <c r="C191" s="199"/>
      <c r="D191" s="199"/>
      <c r="E191" s="199"/>
      <c r="F191" s="199"/>
      <c r="G191" s="199"/>
      <c r="H191" s="199"/>
      <c r="K191" s="190"/>
      <c r="L191" s="298" t="s">
        <v>161</v>
      </c>
      <c r="M191" s="190"/>
      <c r="N191" s="286" t="s">
        <v>100</v>
      </c>
    </row>
    <row r="192" spans="1:14" ht="18.75">
      <c r="A192" s="165"/>
      <c r="B192" s="169"/>
      <c r="C192" s="169"/>
      <c r="D192" s="169"/>
      <c r="E192" s="169"/>
      <c r="F192" s="169"/>
      <c r="G192" s="169"/>
      <c r="H192" s="169"/>
      <c r="I192" s="169"/>
      <c r="J192" s="169"/>
      <c r="K192" s="190"/>
      <c r="L192" s="286" t="s">
        <v>160</v>
      </c>
      <c r="M192" s="190"/>
      <c r="N192" s="286" t="s">
        <v>98</v>
      </c>
    </row>
    <row r="193" spans="1:15" ht="20.25" customHeight="1" thickBot="1">
      <c r="A193" s="398" t="s">
        <v>184</v>
      </c>
      <c r="B193" s="398"/>
      <c r="C193" s="398"/>
      <c r="D193" s="398"/>
      <c r="E193" s="398"/>
      <c r="F193" s="398"/>
      <c r="G193" s="398"/>
      <c r="H193" s="398"/>
      <c r="I193" s="398"/>
      <c r="J193" s="398"/>
      <c r="K193" s="398"/>
      <c r="L193" s="398"/>
      <c r="M193" s="398"/>
      <c r="N193" s="390"/>
    </row>
    <row r="194" spans="1:15" ht="24.75" thickTop="1">
      <c r="A194" s="272" t="s">
        <v>69</v>
      </c>
      <c r="B194" s="272" t="s">
        <v>127</v>
      </c>
      <c r="C194" s="284" t="s">
        <v>95</v>
      </c>
      <c r="D194" s="284" t="s">
        <v>94</v>
      </c>
      <c r="E194" s="284" t="s">
        <v>93</v>
      </c>
      <c r="F194" s="284" t="s">
        <v>92</v>
      </c>
      <c r="G194" s="284" t="s">
        <v>91</v>
      </c>
      <c r="H194" s="284" t="s">
        <v>90</v>
      </c>
      <c r="I194" s="284" t="s">
        <v>89</v>
      </c>
      <c r="J194" s="285" t="s">
        <v>88</v>
      </c>
      <c r="K194" s="284" t="s">
        <v>87</v>
      </c>
      <c r="L194" s="284" t="s">
        <v>86</v>
      </c>
      <c r="M194" s="284" t="s">
        <v>85</v>
      </c>
      <c r="N194" s="283" t="s">
        <v>84</v>
      </c>
      <c r="O194" s="28"/>
    </row>
    <row r="195" spans="1:15" ht="20.100000000000001" customHeight="1">
      <c r="A195" s="385">
        <v>1994</v>
      </c>
      <c r="B195" s="282" t="s">
        <v>126</v>
      </c>
      <c r="C195" s="184" t="s">
        <v>2</v>
      </c>
      <c r="D195" s="184" t="s">
        <v>2</v>
      </c>
      <c r="E195" s="184" t="s">
        <v>2</v>
      </c>
      <c r="F195" s="184" t="s">
        <v>2</v>
      </c>
      <c r="G195" s="164">
        <v>41.387096774193559</v>
      </c>
      <c r="H195" s="164">
        <v>44.273333333333326</v>
      </c>
      <c r="I195" s="164">
        <v>43.61935483870969</v>
      </c>
      <c r="J195" s="164">
        <v>43.906451612903233</v>
      </c>
      <c r="K195" s="164">
        <v>41.259999999999991</v>
      </c>
      <c r="L195" s="164">
        <v>36.816129032258054</v>
      </c>
      <c r="M195" s="164">
        <v>32.383333333333333</v>
      </c>
      <c r="N195" s="137">
        <v>26.341935483870962</v>
      </c>
    </row>
    <row r="196" spans="1:15" ht="20.100000000000001" customHeight="1">
      <c r="A196" s="385"/>
      <c r="B196" s="282" t="s">
        <v>125</v>
      </c>
      <c r="C196" s="184" t="s">
        <v>2</v>
      </c>
      <c r="D196" s="184" t="s">
        <v>2</v>
      </c>
      <c r="E196" s="184" t="s">
        <v>2</v>
      </c>
      <c r="F196" s="184" t="s">
        <v>2</v>
      </c>
      <c r="G196" s="164">
        <v>24.800000000000008</v>
      </c>
      <c r="H196" s="164">
        <v>26.926666666666669</v>
      </c>
      <c r="I196" s="164">
        <v>28.490322580645159</v>
      </c>
      <c r="J196" s="164">
        <v>30.119354838709683</v>
      </c>
      <c r="K196" s="164">
        <v>26.093333333333327</v>
      </c>
      <c r="L196" s="164">
        <v>23.045161290322575</v>
      </c>
      <c r="M196" s="164">
        <v>19.613333333333337</v>
      </c>
      <c r="N196" s="137">
        <v>13.390322580645163</v>
      </c>
    </row>
    <row r="197" spans="1:15" ht="20.100000000000001" customHeight="1">
      <c r="A197" s="385">
        <v>1995</v>
      </c>
      <c r="B197" s="282" t="s">
        <v>126</v>
      </c>
      <c r="C197" s="164">
        <v>25.745161290322581</v>
      </c>
      <c r="D197" s="164">
        <v>26.739285714285717</v>
      </c>
      <c r="E197" s="164">
        <v>28.041935483870972</v>
      </c>
      <c r="F197" s="164">
        <v>35.026666666666671</v>
      </c>
      <c r="G197" s="164">
        <v>41.432258064516127</v>
      </c>
      <c r="H197" s="164">
        <v>44.706666666666663</v>
      </c>
      <c r="I197" s="164">
        <v>41.932258064516134</v>
      </c>
      <c r="J197" s="164">
        <v>44.312903225806451</v>
      </c>
      <c r="K197" s="164">
        <v>41.690000000000012</v>
      </c>
      <c r="L197" s="164">
        <v>37.990322580645149</v>
      </c>
      <c r="M197" s="164">
        <v>31.656666666666663</v>
      </c>
      <c r="N197" s="137">
        <v>25.919354838709676</v>
      </c>
    </row>
    <row r="198" spans="1:15" ht="20.100000000000001" customHeight="1">
      <c r="A198" s="385"/>
      <c r="B198" s="282" t="s">
        <v>125</v>
      </c>
      <c r="C198" s="164">
        <v>12.71935483870968</v>
      </c>
      <c r="D198" s="164">
        <v>13.84642857142857</v>
      </c>
      <c r="E198" s="164">
        <v>15.738709677419356</v>
      </c>
      <c r="F198" s="164">
        <v>19.816666666666666</v>
      </c>
      <c r="G198" s="164">
        <v>23.754838709677422</v>
      </c>
      <c r="H198" s="164">
        <v>25.716666666666661</v>
      </c>
      <c r="I198" s="164">
        <v>26.535483870967738</v>
      </c>
      <c r="J198" s="164">
        <v>30.20645161290323</v>
      </c>
      <c r="K198" s="164">
        <v>26.236666666666665</v>
      </c>
      <c r="L198" s="164">
        <v>23.316129032258068</v>
      </c>
      <c r="M198" s="164">
        <v>17.776666666666667</v>
      </c>
      <c r="N198" s="137">
        <v>15.95483870967742</v>
      </c>
    </row>
    <row r="199" spans="1:15" ht="20.100000000000001" customHeight="1">
      <c r="A199" s="385">
        <v>1996</v>
      </c>
      <c r="B199" s="282" t="s">
        <v>126</v>
      </c>
      <c r="C199" s="164">
        <v>23.977419354838709</v>
      </c>
      <c r="D199" s="164">
        <v>27.7</v>
      </c>
      <c r="E199" s="164">
        <v>29.816129032258068</v>
      </c>
      <c r="F199" s="164">
        <v>37.090000000000003</v>
      </c>
      <c r="G199" s="164">
        <v>42.183870967741939</v>
      </c>
      <c r="H199" s="164">
        <v>43.743333333333332</v>
      </c>
      <c r="I199" s="164">
        <v>46.329032258064508</v>
      </c>
      <c r="J199" s="164">
        <v>44.190322580645159</v>
      </c>
      <c r="K199" s="164">
        <v>41.493333333333332</v>
      </c>
      <c r="L199" s="164">
        <v>36.674193548387102</v>
      </c>
      <c r="M199" s="164">
        <v>30.563333333333333</v>
      </c>
      <c r="N199" s="137">
        <v>26.429032258064513</v>
      </c>
    </row>
    <row r="200" spans="1:15" ht="20.100000000000001" customHeight="1">
      <c r="A200" s="385"/>
      <c r="B200" s="282" t="s">
        <v>125</v>
      </c>
      <c r="C200" s="164">
        <v>13.883870967741935</v>
      </c>
      <c r="D200" s="164">
        <v>14.931034482758623</v>
      </c>
      <c r="E200" s="164">
        <v>18.193548387096783</v>
      </c>
      <c r="F200" s="164">
        <v>20.513333333333332</v>
      </c>
      <c r="G200" s="164">
        <v>26.012903225806451</v>
      </c>
      <c r="H200" s="164">
        <v>27.990000000000002</v>
      </c>
      <c r="I200" s="164">
        <v>30.919354838709673</v>
      </c>
      <c r="J200" s="164">
        <v>29.612903225806445</v>
      </c>
      <c r="K200" s="164">
        <v>26.403333333333332</v>
      </c>
      <c r="L200" s="164">
        <v>21.712903225806453</v>
      </c>
      <c r="M200" s="164">
        <v>17.16</v>
      </c>
      <c r="N200" s="137">
        <v>13.061290322580648</v>
      </c>
    </row>
    <row r="201" spans="1:15" ht="20.100000000000001" customHeight="1">
      <c r="A201" s="385">
        <v>1997</v>
      </c>
      <c r="B201" s="282" t="s">
        <v>126</v>
      </c>
      <c r="C201" s="164">
        <v>23.870967741935484</v>
      </c>
      <c r="D201" s="164">
        <v>27.107142857142854</v>
      </c>
      <c r="E201" s="164">
        <v>27.654838709677417</v>
      </c>
      <c r="F201" s="164">
        <v>33.260000000000005</v>
      </c>
      <c r="G201" s="164">
        <v>40.790322580645167</v>
      </c>
      <c r="H201" s="164">
        <v>44.196666666666673</v>
      </c>
      <c r="I201" s="164">
        <v>44.054838709677419</v>
      </c>
      <c r="J201" s="164">
        <v>44.612903225806441</v>
      </c>
      <c r="K201" s="164">
        <v>43.236666666666665</v>
      </c>
      <c r="L201" s="164">
        <v>37.654838709677428</v>
      </c>
      <c r="M201" s="164">
        <v>30.230000000000008</v>
      </c>
      <c r="N201" s="137">
        <v>25.86774193548387</v>
      </c>
    </row>
    <row r="202" spans="1:15" ht="20.100000000000001" customHeight="1">
      <c r="A202" s="385"/>
      <c r="B202" s="282" t="s">
        <v>125</v>
      </c>
      <c r="C202" s="164">
        <v>11.761290322580646</v>
      </c>
      <c r="D202" s="164">
        <v>13.939285714285715</v>
      </c>
      <c r="E202" s="164">
        <v>16.125806451612906</v>
      </c>
      <c r="F202" s="164">
        <v>19.083333333333332</v>
      </c>
      <c r="G202" s="164">
        <v>23.548387096774196</v>
      </c>
      <c r="H202" s="164">
        <v>27.803333333333331</v>
      </c>
      <c r="I202" s="164">
        <v>28.677419354838708</v>
      </c>
      <c r="J202" s="164">
        <v>28.506451612903223</v>
      </c>
      <c r="K202" s="164">
        <v>27</v>
      </c>
      <c r="L202" s="164">
        <v>23.974193548387102</v>
      </c>
      <c r="M202" s="164">
        <v>18.809999999999999</v>
      </c>
      <c r="N202" s="137">
        <v>14.464516129032265</v>
      </c>
    </row>
    <row r="203" spans="1:15" ht="20.100000000000001" customHeight="1">
      <c r="A203" s="385">
        <v>1998</v>
      </c>
      <c r="B203" s="282" t="s">
        <v>126</v>
      </c>
      <c r="C203" s="164">
        <v>23.496774193548383</v>
      </c>
      <c r="D203" s="164">
        <v>26.796428571428574</v>
      </c>
      <c r="E203" s="164">
        <v>32.309677419354841</v>
      </c>
      <c r="F203" s="164">
        <v>37.716666666666669</v>
      </c>
      <c r="G203" s="164">
        <v>42.835483870967742</v>
      </c>
      <c r="H203" s="164">
        <v>46.7</v>
      </c>
      <c r="I203" s="164">
        <v>45.922580645161297</v>
      </c>
      <c r="J203" s="164">
        <v>45.025806451612915</v>
      </c>
      <c r="K203" s="164">
        <v>42.723333333333343</v>
      </c>
      <c r="L203" s="164">
        <v>38.512903225806454</v>
      </c>
      <c r="M203" s="164">
        <v>33.146666666666668</v>
      </c>
      <c r="N203" s="137">
        <v>30.274193548387085</v>
      </c>
    </row>
    <row r="204" spans="1:15" ht="20.100000000000001" customHeight="1">
      <c r="A204" s="385"/>
      <c r="B204" s="282" t="s">
        <v>125</v>
      </c>
      <c r="C204" s="164">
        <v>12.919354838709676</v>
      </c>
      <c r="D204" s="164">
        <v>14.653571428571434</v>
      </c>
      <c r="E204" s="164">
        <v>18.058064516129033</v>
      </c>
      <c r="F204" s="164">
        <v>21.210000000000004</v>
      </c>
      <c r="G204" s="164">
        <v>25.935483870967733</v>
      </c>
      <c r="H204" s="164">
        <v>29.936666666666664</v>
      </c>
      <c r="I204" s="164">
        <v>30.948387096774194</v>
      </c>
      <c r="J204" s="164">
        <v>30.741935483870964</v>
      </c>
      <c r="K204" s="164">
        <v>28.339999999999993</v>
      </c>
      <c r="L204" s="164">
        <v>24.706451612903226</v>
      </c>
      <c r="M204" s="164">
        <v>18.533333333333335</v>
      </c>
      <c r="N204" s="137">
        <v>16.141935483870967</v>
      </c>
    </row>
    <row r="205" spans="1:15" ht="20.100000000000001" customHeight="1">
      <c r="A205" s="385">
        <v>1999</v>
      </c>
      <c r="B205" s="282" t="s">
        <v>126</v>
      </c>
      <c r="C205" s="164">
        <v>25.987096774193546</v>
      </c>
      <c r="D205" s="164">
        <v>29.728571428571431</v>
      </c>
      <c r="E205" s="164">
        <v>30.735483870967748</v>
      </c>
      <c r="F205" s="164">
        <v>38.93</v>
      </c>
      <c r="G205" s="164">
        <v>43.058064516129029</v>
      </c>
      <c r="H205" s="164">
        <v>46.353333333333339</v>
      </c>
      <c r="I205" s="164">
        <v>45.235483870967762</v>
      </c>
      <c r="J205" s="164">
        <v>46.035483870967759</v>
      </c>
      <c r="K205" s="164">
        <v>42.153333333333329</v>
      </c>
      <c r="L205" s="164">
        <v>38.535483870967752</v>
      </c>
      <c r="M205" s="164">
        <v>32.89</v>
      </c>
      <c r="N205" s="137">
        <v>28.080645161290317</v>
      </c>
    </row>
    <row r="206" spans="1:15" ht="20.100000000000001" customHeight="1">
      <c r="A206" s="385"/>
      <c r="B206" s="282" t="s">
        <v>125</v>
      </c>
      <c r="C206" s="164">
        <v>12.900000000000004</v>
      </c>
      <c r="D206" s="164">
        <v>16.453571428571429</v>
      </c>
      <c r="E206" s="164">
        <v>16.048387096774192</v>
      </c>
      <c r="F206" s="164">
        <v>21.37</v>
      </c>
      <c r="G206" s="164">
        <v>24.332258064516132</v>
      </c>
      <c r="H206" s="164">
        <v>28.406666666666663</v>
      </c>
      <c r="I206" s="164">
        <v>29.690322580645166</v>
      </c>
      <c r="J206" s="164">
        <v>31.400000000000002</v>
      </c>
      <c r="K206" s="164">
        <v>27.523333333333333</v>
      </c>
      <c r="L206" s="164">
        <v>23.080645161290324</v>
      </c>
      <c r="M206" s="164">
        <v>19.260000000000002</v>
      </c>
      <c r="N206" s="137">
        <v>14.100000000000001</v>
      </c>
    </row>
    <row r="207" spans="1:15" ht="20.100000000000001" customHeight="1">
      <c r="A207" s="385">
        <v>2000</v>
      </c>
      <c r="B207" s="282" t="s">
        <v>126</v>
      </c>
      <c r="C207" s="164">
        <v>26.325806451612909</v>
      </c>
      <c r="D207" s="164">
        <v>27.424137931034487</v>
      </c>
      <c r="E207" s="164">
        <v>31.280645161290323</v>
      </c>
      <c r="F207" s="164">
        <v>40.220000000000006</v>
      </c>
      <c r="G207" s="164">
        <v>43.099999999999994</v>
      </c>
      <c r="H207" s="164">
        <v>44.576666666666668</v>
      </c>
      <c r="I207" s="164">
        <v>46.019354838709681</v>
      </c>
      <c r="J207" s="164">
        <v>44.954838709677439</v>
      </c>
      <c r="K207" s="164">
        <v>41.073333333333338</v>
      </c>
      <c r="L207" s="164">
        <v>37.645161290322577</v>
      </c>
      <c r="M207" s="164">
        <v>30.983333333333341</v>
      </c>
      <c r="N207" s="137">
        <v>26.912903225806453</v>
      </c>
    </row>
    <row r="208" spans="1:15" ht="20.100000000000001" customHeight="1">
      <c r="A208" s="385"/>
      <c r="B208" s="282" t="s">
        <v>125</v>
      </c>
      <c r="C208" s="164">
        <v>13.329032258064515</v>
      </c>
      <c r="D208" s="164">
        <v>13.103448275862069</v>
      </c>
      <c r="E208" s="164">
        <v>15.167741935483869</v>
      </c>
      <c r="F208" s="164">
        <v>23.006666666666668</v>
      </c>
      <c r="G208" s="164">
        <v>23.79032258064516</v>
      </c>
      <c r="H208" s="164">
        <v>26.316666666666666</v>
      </c>
      <c r="I208" s="164">
        <v>30.467741935483875</v>
      </c>
      <c r="J208" s="164">
        <v>30.57741935483871</v>
      </c>
      <c r="K208" s="164">
        <v>27.006666666666664</v>
      </c>
      <c r="L208" s="164">
        <v>23.290322580645157</v>
      </c>
      <c r="M208" s="164">
        <v>19.05</v>
      </c>
      <c r="N208" s="137">
        <v>14.009677419354839</v>
      </c>
    </row>
    <row r="209" spans="1:14" ht="20.100000000000001" customHeight="1">
      <c r="A209" s="385">
        <v>2001</v>
      </c>
      <c r="B209" s="282" t="s">
        <v>126</v>
      </c>
      <c r="C209" s="164">
        <v>24.293548387096774</v>
      </c>
      <c r="D209" s="164">
        <v>27.271428571428579</v>
      </c>
      <c r="E209" s="164">
        <v>31.754838709677411</v>
      </c>
      <c r="F209" s="164">
        <v>37.529999999999994</v>
      </c>
      <c r="G209" s="164">
        <v>43.387096774193552</v>
      </c>
      <c r="H209" s="164">
        <v>44.42</v>
      </c>
      <c r="I209" s="164">
        <v>44.467741935483872</v>
      </c>
      <c r="J209" s="164">
        <v>44.848387096774182</v>
      </c>
      <c r="K209" s="164">
        <v>42.023333333333341</v>
      </c>
      <c r="L209" s="164">
        <v>38.141935483870974</v>
      </c>
      <c r="M209" s="164">
        <v>31.63666666666667</v>
      </c>
      <c r="N209" s="137">
        <v>29.980645161290326</v>
      </c>
    </row>
    <row r="210" spans="1:14" ht="20.100000000000001" customHeight="1">
      <c r="A210" s="385"/>
      <c r="B210" s="282" t="s">
        <v>125</v>
      </c>
      <c r="C210" s="164">
        <v>10.841935483870964</v>
      </c>
      <c r="D210" s="164">
        <v>12.685714285714287</v>
      </c>
      <c r="E210" s="164">
        <v>16.335483870967742</v>
      </c>
      <c r="F210" s="164">
        <v>20.126666666666665</v>
      </c>
      <c r="G210" s="164">
        <v>25.56774193548387</v>
      </c>
      <c r="H210" s="164">
        <v>27.296666666666667</v>
      </c>
      <c r="I210" s="164">
        <v>30.332258064516129</v>
      </c>
      <c r="J210" s="164">
        <v>29.993548387096769</v>
      </c>
      <c r="K210" s="164">
        <v>26.929999999999996</v>
      </c>
      <c r="L210" s="164">
        <v>23.412903225806449</v>
      </c>
      <c r="M210" s="164">
        <v>18.053333333333335</v>
      </c>
      <c r="N210" s="137">
        <v>17.406451612903226</v>
      </c>
    </row>
    <row r="211" spans="1:14" ht="20.100000000000001" customHeight="1">
      <c r="A211" s="385">
        <v>2002</v>
      </c>
      <c r="B211" s="282" t="s">
        <v>126</v>
      </c>
      <c r="C211" s="164">
        <v>25.535483870967738</v>
      </c>
      <c r="D211" s="164">
        <v>27.125</v>
      </c>
      <c r="E211" s="164">
        <v>32.103225806451604</v>
      </c>
      <c r="F211" s="164">
        <v>36.270000000000003</v>
      </c>
      <c r="G211" s="164">
        <v>43.183870967741932</v>
      </c>
      <c r="H211" s="164">
        <v>44.72</v>
      </c>
      <c r="I211" s="164">
        <v>45.454838709677425</v>
      </c>
      <c r="J211" s="164">
        <v>45.074193548387115</v>
      </c>
      <c r="K211" s="164">
        <v>42.243333333333339</v>
      </c>
      <c r="L211" s="164">
        <v>38.49354838709678</v>
      </c>
      <c r="M211" s="164">
        <v>31.173333333333336</v>
      </c>
      <c r="N211" s="137">
        <v>27.13225806451613</v>
      </c>
    </row>
    <row r="212" spans="1:14" ht="20.100000000000001" customHeight="1">
      <c r="A212" s="385"/>
      <c r="B212" s="282" t="s">
        <v>125</v>
      </c>
      <c r="C212" s="164">
        <v>13.154838709677417</v>
      </c>
      <c r="D212" s="164">
        <v>13.239285714285714</v>
      </c>
      <c r="E212" s="164">
        <v>18.067741935483873</v>
      </c>
      <c r="F212" s="164">
        <v>20.616666666666671</v>
      </c>
      <c r="G212" s="164">
        <v>25.977419354838702</v>
      </c>
      <c r="H212" s="164">
        <v>27.84333333333333</v>
      </c>
      <c r="I212" s="164">
        <v>28.822580645161292</v>
      </c>
      <c r="J212" s="164">
        <v>29.164516129032258</v>
      </c>
      <c r="K212" s="164">
        <v>27.076666666666664</v>
      </c>
      <c r="L212" s="164">
        <v>23.545161290322586</v>
      </c>
      <c r="M212" s="164">
        <v>18.176666666666669</v>
      </c>
      <c r="N212" s="137">
        <v>14.790322580645165</v>
      </c>
    </row>
    <row r="213" spans="1:14" ht="20.100000000000001" customHeight="1">
      <c r="A213" s="385">
        <v>2003</v>
      </c>
      <c r="B213" s="282" t="s">
        <v>126</v>
      </c>
      <c r="C213" s="164">
        <v>25.35806451612903</v>
      </c>
      <c r="D213" s="164">
        <v>29</v>
      </c>
      <c r="E213" s="164">
        <v>33.145161290322584</v>
      </c>
      <c r="F213" s="164">
        <v>37.356666666666662</v>
      </c>
      <c r="G213" s="164">
        <v>42.425806451612921</v>
      </c>
      <c r="H213" s="164">
        <v>45.54666666666666</v>
      </c>
      <c r="I213" s="164">
        <v>43.654838709677421</v>
      </c>
      <c r="J213" s="164">
        <v>45.232258064516124</v>
      </c>
      <c r="K213" s="164">
        <v>42.88333333333334</v>
      </c>
      <c r="L213" s="164">
        <v>38.119354838709668</v>
      </c>
      <c r="M213" s="164">
        <v>31.553333333333338</v>
      </c>
      <c r="N213" s="137">
        <v>27.529032258064515</v>
      </c>
    </row>
    <row r="214" spans="1:14" ht="20.100000000000001" customHeight="1">
      <c r="A214" s="385"/>
      <c r="B214" s="282" t="s">
        <v>125</v>
      </c>
      <c r="C214" s="164">
        <v>12.148387096774194</v>
      </c>
      <c r="D214" s="164">
        <v>15.742857142857146</v>
      </c>
      <c r="E214" s="164">
        <v>18.538709677419352</v>
      </c>
      <c r="F214" s="164">
        <v>21.423333333333339</v>
      </c>
      <c r="G214" s="164">
        <v>25.096774193548384</v>
      </c>
      <c r="H214" s="164">
        <v>27.476666666666667</v>
      </c>
      <c r="I214" s="164">
        <v>29.887096774193544</v>
      </c>
      <c r="J214" s="164">
        <v>30.71612903225807</v>
      </c>
      <c r="K214" s="164">
        <v>27.913333333333338</v>
      </c>
      <c r="L214" s="164">
        <v>23.251612903225805</v>
      </c>
      <c r="M214" s="164">
        <v>18.37</v>
      </c>
      <c r="N214" s="137">
        <v>14.8258064516129</v>
      </c>
    </row>
    <row r="215" spans="1:14" ht="20.100000000000001" customHeight="1">
      <c r="A215" s="385">
        <v>2004</v>
      </c>
      <c r="B215" s="282" t="s">
        <v>126</v>
      </c>
      <c r="C215" s="164">
        <v>26.138709677419346</v>
      </c>
      <c r="D215" s="164">
        <v>28.989655172413784</v>
      </c>
      <c r="E215" s="164">
        <v>34.232258064516131</v>
      </c>
      <c r="F215" s="164">
        <v>37.409999999999989</v>
      </c>
      <c r="G215" s="164">
        <v>42.63548387096774</v>
      </c>
      <c r="H215" s="164">
        <v>44.86333333333333</v>
      </c>
      <c r="I215" s="164">
        <v>45.170967741935492</v>
      </c>
      <c r="J215" s="164">
        <v>44.570967741935476</v>
      </c>
      <c r="K215" s="164">
        <v>41.736666666666657</v>
      </c>
      <c r="L215" s="164">
        <v>38.693548387096776</v>
      </c>
      <c r="M215" s="164">
        <v>33.076666666666668</v>
      </c>
      <c r="N215" s="137">
        <v>26.458064516129038</v>
      </c>
    </row>
    <row r="216" spans="1:14" ht="20.100000000000001" customHeight="1">
      <c r="A216" s="385"/>
      <c r="B216" s="282" t="s">
        <v>125</v>
      </c>
      <c r="C216" s="164">
        <v>14.119354838709677</v>
      </c>
      <c r="D216" s="164">
        <v>14.372413793103446</v>
      </c>
      <c r="E216" s="164">
        <v>17.522580645161288</v>
      </c>
      <c r="F216" s="164">
        <v>22.166666666666671</v>
      </c>
      <c r="G216" s="164">
        <v>24.535483870967742</v>
      </c>
      <c r="H216" s="164">
        <v>27.003333333333327</v>
      </c>
      <c r="I216" s="164">
        <v>29.467741935483872</v>
      </c>
      <c r="J216" s="164">
        <v>29.319354838709685</v>
      </c>
      <c r="K216" s="164">
        <v>26.706666666666663</v>
      </c>
      <c r="L216" s="164">
        <v>23.06129032258065</v>
      </c>
      <c r="M216" s="164">
        <v>19.00333333333333</v>
      </c>
      <c r="N216" s="137">
        <v>14.593548387096773</v>
      </c>
    </row>
    <row r="217" spans="1:14" ht="20.100000000000001" customHeight="1">
      <c r="A217" s="385">
        <v>2005</v>
      </c>
      <c r="B217" s="282" t="s">
        <v>126</v>
      </c>
      <c r="C217" s="164">
        <v>24.380645161290321</v>
      </c>
      <c r="D217" s="164">
        <v>26.946428571428573</v>
      </c>
      <c r="E217" s="164">
        <v>32.270967741935493</v>
      </c>
      <c r="F217" s="164">
        <v>37.869999999999997</v>
      </c>
      <c r="G217" s="164">
        <v>41.40322580645163</v>
      </c>
      <c r="H217" s="164">
        <v>45.179999999999986</v>
      </c>
      <c r="I217" s="164">
        <v>44.451612903225801</v>
      </c>
      <c r="J217" s="164">
        <v>45.1225806451613</v>
      </c>
      <c r="K217" s="164">
        <v>42.093333333333348</v>
      </c>
      <c r="L217" s="164">
        <v>37.803225806451607</v>
      </c>
      <c r="M217" s="164">
        <v>32.559999999999995</v>
      </c>
      <c r="N217" s="137">
        <v>28.370967741935477</v>
      </c>
    </row>
    <row r="218" spans="1:14" ht="20.100000000000001" customHeight="1">
      <c r="A218" s="385"/>
      <c r="B218" s="282" t="s">
        <v>125</v>
      </c>
      <c r="C218" s="164">
        <v>12.680645161290325</v>
      </c>
      <c r="D218" s="164">
        <v>14.525000000000002</v>
      </c>
      <c r="E218" s="164">
        <v>17.580645161290327</v>
      </c>
      <c r="F218" s="164">
        <v>21.933333333333334</v>
      </c>
      <c r="G218" s="164">
        <v>25.2</v>
      </c>
      <c r="H218" s="164">
        <v>27.023333333333333</v>
      </c>
      <c r="I218" s="164">
        <v>28.670967741935492</v>
      </c>
      <c r="J218" s="164">
        <v>29.477419354838709</v>
      </c>
      <c r="K218" s="164">
        <v>26.72666666666667</v>
      </c>
      <c r="L218" s="164">
        <v>23.432258064516127</v>
      </c>
      <c r="M218" s="164">
        <v>19.643333333333334</v>
      </c>
      <c r="N218" s="137">
        <v>15.383870967741933</v>
      </c>
    </row>
    <row r="219" spans="1:14" ht="20.100000000000001" customHeight="1">
      <c r="A219" s="385">
        <v>2006</v>
      </c>
      <c r="B219" s="282" t="s">
        <v>126</v>
      </c>
      <c r="C219" s="164">
        <v>24.580645161290324</v>
      </c>
      <c r="D219" s="164">
        <v>28.946428571428566</v>
      </c>
      <c r="E219" s="164">
        <v>31.096774193548384</v>
      </c>
      <c r="F219" s="164">
        <v>36.65</v>
      </c>
      <c r="G219" s="164">
        <v>42.925806451612914</v>
      </c>
      <c r="H219" s="164">
        <v>45.059999999999995</v>
      </c>
      <c r="I219" s="164">
        <v>44.845161290322586</v>
      </c>
      <c r="J219" s="164">
        <v>44.154838709677421</v>
      </c>
      <c r="K219" s="164">
        <v>42.08</v>
      </c>
      <c r="L219" s="164">
        <v>38.506451612903213</v>
      </c>
      <c r="M219" s="164">
        <v>32.073333333333331</v>
      </c>
      <c r="N219" s="137">
        <v>23.196774193548396</v>
      </c>
    </row>
    <row r="220" spans="1:14" ht="20.100000000000001" customHeight="1">
      <c r="A220" s="385"/>
      <c r="B220" s="282" t="s">
        <v>125</v>
      </c>
      <c r="C220" s="164">
        <v>12.183870967741932</v>
      </c>
      <c r="D220" s="164">
        <v>16.332142857142859</v>
      </c>
      <c r="E220" s="164">
        <v>16.554838709677416</v>
      </c>
      <c r="F220" s="164">
        <v>21.003333333333327</v>
      </c>
      <c r="G220" s="164">
        <v>25.164516129032254</v>
      </c>
      <c r="H220" s="164">
        <v>28.446666666666665</v>
      </c>
      <c r="I220" s="164">
        <v>29.519354838709678</v>
      </c>
      <c r="J220" s="164">
        <v>30.990322580645163</v>
      </c>
      <c r="K220" s="164">
        <v>26.853333333333335</v>
      </c>
      <c r="L220" s="164">
        <v>24.316129032258068</v>
      </c>
      <c r="M220" s="164">
        <v>19.25</v>
      </c>
      <c r="N220" s="137">
        <v>13.57741935483871</v>
      </c>
    </row>
    <row r="221" spans="1:14" ht="20.100000000000001" customHeight="1">
      <c r="A221" s="385">
        <v>2007</v>
      </c>
      <c r="B221" s="282" t="s">
        <v>126</v>
      </c>
      <c r="C221" s="164">
        <v>23.974193548387099</v>
      </c>
      <c r="D221" s="164">
        <v>28.253571428571441</v>
      </c>
      <c r="E221" s="164">
        <v>31.051612903225802</v>
      </c>
      <c r="F221" s="164">
        <v>39.026666666666671</v>
      </c>
      <c r="G221" s="164">
        <v>42.754838709677415</v>
      </c>
      <c r="H221" s="164">
        <v>44.146666666666668</v>
      </c>
      <c r="I221" s="164">
        <v>44.841935483870969</v>
      </c>
      <c r="J221" s="164">
        <v>45.006451612903227</v>
      </c>
      <c r="K221" s="164">
        <v>42.67</v>
      </c>
      <c r="L221" s="164">
        <v>37.345161290322579</v>
      </c>
      <c r="M221" s="164">
        <v>32.326666666666668</v>
      </c>
      <c r="N221" s="137">
        <v>27.20000000000001</v>
      </c>
    </row>
    <row r="222" spans="1:14" ht="20.100000000000001" customHeight="1">
      <c r="A222" s="385"/>
      <c r="B222" s="282" t="s">
        <v>125</v>
      </c>
      <c r="C222" s="164">
        <v>11.403225806451617</v>
      </c>
      <c r="D222" s="164">
        <v>14.12142857142857</v>
      </c>
      <c r="E222" s="164">
        <v>16.741935483870972</v>
      </c>
      <c r="F222" s="164">
        <v>23.04333333333334</v>
      </c>
      <c r="G222" s="164">
        <v>26.480645161290326</v>
      </c>
      <c r="H222" s="164">
        <v>28.953333333333333</v>
      </c>
      <c r="I222" s="164">
        <v>29.167741935483868</v>
      </c>
      <c r="J222" s="164">
        <v>31.022580645161291</v>
      </c>
      <c r="K222" s="164">
        <v>27.336666666666666</v>
      </c>
      <c r="L222" s="164">
        <v>22.203225806451613</v>
      </c>
      <c r="M222" s="164">
        <v>18.653333333333332</v>
      </c>
      <c r="N222" s="137">
        <v>14.593548387096773</v>
      </c>
    </row>
    <row r="223" spans="1:14" ht="20.100000000000001" customHeight="1">
      <c r="A223" s="385">
        <v>2008</v>
      </c>
      <c r="B223" s="282" t="s">
        <v>126</v>
      </c>
      <c r="C223" s="164">
        <v>23.261290322580646</v>
      </c>
      <c r="D223" s="164">
        <v>26.837931034482757</v>
      </c>
      <c r="E223" s="164">
        <v>33.912903225806446</v>
      </c>
      <c r="F223" s="164">
        <v>38.03</v>
      </c>
      <c r="G223" s="164">
        <v>42.745161290322578</v>
      </c>
      <c r="H223" s="164">
        <v>43.519999999999989</v>
      </c>
      <c r="I223" s="164">
        <v>45.71935483870967</v>
      </c>
      <c r="J223" s="164">
        <v>44.435483870967744</v>
      </c>
      <c r="K223" s="164">
        <v>41.613333333333344</v>
      </c>
      <c r="L223" s="164">
        <v>38.222580645161301</v>
      </c>
      <c r="M223" s="164">
        <v>31.656666666666663</v>
      </c>
      <c r="N223" s="137">
        <v>25.509677419354841</v>
      </c>
    </row>
    <row r="224" spans="1:14" ht="20.100000000000001" customHeight="1">
      <c r="A224" s="385"/>
      <c r="B224" s="282" t="s">
        <v>125</v>
      </c>
      <c r="C224" s="164">
        <v>11.993548387096775</v>
      </c>
      <c r="D224" s="164">
        <v>12.634482758620688</v>
      </c>
      <c r="E224" s="164">
        <v>16.377419354838707</v>
      </c>
      <c r="F224" s="164">
        <v>20.663333333333334</v>
      </c>
      <c r="G224" s="164">
        <v>26.654838709677417</v>
      </c>
      <c r="H224" s="164">
        <v>26.960000000000004</v>
      </c>
      <c r="I224" s="164">
        <v>30.448387096774198</v>
      </c>
      <c r="J224" s="164">
        <v>30.796774193548387</v>
      </c>
      <c r="K224" s="164">
        <v>26.896666666666672</v>
      </c>
      <c r="L224" s="164">
        <v>23.987096774193549</v>
      </c>
      <c r="M224" s="164">
        <v>18.863333333333337</v>
      </c>
      <c r="N224" s="137">
        <v>11.8</v>
      </c>
    </row>
    <row r="225" spans="1:14" ht="20.100000000000001" customHeight="1">
      <c r="A225" s="385">
        <v>2009</v>
      </c>
      <c r="B225" s="282" t="s">
        <v>126</v>
      </c>
      <c r="C225" s="164">
        <v>23.180645161290325</v>
      </c>
      <c r="D225" s="164">
        <v>29.389285714285712</v>
      </c>
      <c r="E225" s="164">
        <v>32.441935483870964</v>
      </c>
      <c r="F225" s="164">
        <v>35.983333333333334</v>
      </c>
      <c r="G225" s="164">
        <v>43.780645161290323</v>
      </c>
      <c r="H225" s="164">
        <v>44.886666666666656</v>
      </c>
      <c r="I225" s="164">
        <v>45.241935483870975</v>
      </c>
      <c r="J225" s="164">
        <v>44.467741935483879</v>
      </c>
      <c r="K225" s="164">
        <v>42.096666666666664</v>
      </c>
      <c r="L225" s="164">
        <v>37.948387096774198</v>
      </c>
      <c r="M225" s="164">
        <v>32.589999999999996</v>
      </c>
      <c r="N225" s="137">
        <v>26.116129032258069</v>
      </c>
    </row>
    <row r="226" spans="1:14" ht="20.100000000000001" customHeight="1">
      <c r="A226" s="385"/>
      <c r="B226" s="282" t="s">
        <v>125</v>
      </c>
      <c r="C226" s="164">
        <v>11.403225806451612</v>
      </c>
      <c r="D226" s="164">
        <v>15.621428571428572</v>
      </c>
      <c r="E226" s="164">
        <v>18.158064516129031</v>
      </c>
      <c r="F226" s="164">
        <v>21.213333333333335</v>
      </c>
      <c r="G226" s="164">
        <v>26.41935483870968</v>
      </c>
      <c r="H226" s="164">
        <v>27.883333333333336</v>
      </c>
      <c r="I226" s="164">
        <v>28.896774193548389</v>
      </c>
      <c r="J226" s="164">
        <v>30.345161290322576</v>
      </c>
      <c r="K226" s="164">
        <v>26.639999999999997</v>
      </c>
      <c r="L226" s="164">
        <v>23.483870967741939</v>
      </c>
      <c r="M226" s="164">
        <v>19.019999999999996</v>
      </c>
      <c r="N226" s="137">
        <v>15.72258064516129</v>
      </c>
    </row>
    <row r="227" spans="1:14" ht="20.100000000000001" customHeight="1">
      <c r="A227" s="385">
        <v>2010</v>
      </c>
      <c r="B227" s="282" t="s">
        <v>126</v>
      </c>
      <c r="C227" s="164">
        <v>26.096774193548391</v>
      </c>
      <c r="D227" s="164">
        <v>29.12142857142857</v>
      </c>
      <c r="E227" s="164">
        <v>34.22258064516128</v>
      </c>
      <c r="F227" s="164">
        <v>38.013333333333335</v>
      </c>
      <c r="G227" s="164">
        <v>42.299999999999983</v>
      </c>
      <c r="H227" s="164">
        <v>44.713333333333331</v>
      </c>
      <c r="I227" s="164">
        <v>45.323333333333316</v>
      </c>
      <c r="J227" s="164">
        <v>44.167741935483875</v>
      </c>
      <c r="K227" s="164">
        <v>42.013333333333343</v>
      </c>
      <c r="L227" s="164">
        <v>38.064516129032263</v>
      </c>
      <c r="M227" s="164">
        <v>30.790000000000003</v>
      </c>
      <c r="N227" s="137">
        <v>27.106451612903228</v>
      </c>
    </row>
    <row r="228" spans="1:14" ht="20.100000000000001" customHeight="1">
      <c r="A228" s="385"/>
      <c r="B228" s="282" t="s">
        <v>125</v>
      </c>
      <c r="C228" s="164">
        <v>12.7</v>
      </c>
      <c r="D228" s="164">
        <v>15.328571428571433</v>
      </c>
      <c r="E228" s="164">
        <v>17.951612903225808</v>
      </c>
      <c r="F228" s="164">
        <v>22.063333333333333</v>
      </c>
      <c r="G228" s="164">
        <v>25.987096774193549</v>
      </c>
      <c r="H228" s="164">
        <v>29.173333333333336</v>
      </c>
      <c r="I228" s="164">
        <v>30.7258064516129</v>
      </c>
      <c r="J228" s="164">
        <v>31.348387096774196</v>
      </c>
      <c r="K228" s="164">
        <v>28.079999999999991</v>
      </c>
      <c r="L228" s="164">
        <v>24.454838709677418</v>
      </c>
      <c r="M228" s="164">
        <v>18.936666666666664</v>
      </c>
      <c r="N228" s="137">
        <v>13.996774193548386</v>
      </c>
    </row>
    <row r="229" spans="1:14">
      <c r="A229" s="281" t="s">
        <v>81</v>
      </c>
      <c r="B229" s="181"/>
      <c r="C229" s="181"/>
      <c r="D229" s="181"/>
      <c r="E229" s="181"/>
      <c r="F229" s="181"/>
      <c r="G229" s="181"/>
      <c r="H229" s="181"/>
      <c r="I229" s="181"/>
      <c r="J229" s="181"/>
      <c r="K229" s="181"/>
      <c r="L229" s="181"/>
      <c r="M229" s="181"/>
    </row>
    <row r="230" spans="1:14">
      <c r="A230" s="37"/>
      <c r="B230" s="165"/>
      <c r="C230" s="165"/>
      <c r="D230" s="165"/>
      <c r="E230" s="165"/>
      <c r="F230" s="165"/>
      <c r="G230" s="165"/>
      <c r="H230" s="165"/>
      <c r="I230" s="165"/>
      <c r="J230" s="165"/>
      <c r="K230" s="165"/>
      <c r="L230" s="165"/>
      <c r="M230" s="165"/>
      <c r="N230" s="28"/>
    </row>
    <row r="231" spans="1:14">
      <c r="A231" s="182"/>
      <c r="B231" s="165"/>
      <c r="C231" s="165"/>
      <c r="D231" s="165"/>
      <c r="E231" s="165"/>
      <c r="F231" s="165"/>
      <c r="G231" s="165"/>
      <c r="H231" s="165"/>
      <c r="I231" s="165"/>
      <c r="J231" s="165"/>
      <c r="K231" s="183"/>
      <c r="L231" s="286" t="s">
        <v>168</v>
      </c>
      <c r="M231" s="125"/>
      <c r="N231" s="286" t="s">
        <v>102</v>
      </c>
    </row>
    <row r="232" spans="1:14" ht="18.75">
      <c r="A232" s="300" t="s">
        <v>167</v>
      </c>
      <c r="B232" s="199"/>
      <c r="C232" s="123"/>
      <c r="D232" s="123"/>
      <c r="E232" s="123"/>
      <c r="F232" s="123"/>
      <c r="G232" s="123"/>
      <c r="H232" s="123"/>
      <c r="I232" s="123"/>
      <c r="J232" s="123"/>
      <c r="K232" s="183"/>
      <c r="L232" s="356" t="s">
        <v>166</v>
      </c>
      <c r="M232" s="125"/>
      <c r="N232" s="286" t="s">
        <v>100</v>
      </c>
    </row>
    <row r="233" spans="1:14">
      <c r="A233" s="165"/>
      <c r="B233" s="165"/>
      <c r="C233" s="165"/>
      <c r="D233" s="165"/>
      <c r="E233" s="165"/>
      <c r="F233" s="165"/>
      <c r="G233" s="165"/>
      <c r="H233" s="165"/>
      <c r="I233" s="165"/>
      <c r="J233" s="165"/>
      <c r="K233" s="183"/>
      <c r="L233" s="286" t="s">
        <v>165</v>
      </c>
      <c r="M233" s="125"/>
      <c r="N233" s="286" t="s">
        <v>98</v>
      </c>
    </row>
    <row r="234" spans="1:14" ht="18.75">
      <c r="A234" s="275" t="s">
        <v>183</v>
      </c>
      <c r="B234" s="169"/>
      <c r="C234" s="169"/>
      <c r="D234" s="169"/>
      <c r="E234" s="169"/>
      <c r="F234" s="169"/>
      <c r="G234" s="165"/>
      <c r="H234" s="165"/>
      <c r="I234" s="165"/>
      <c r="J234" s="165"/>
      <c r="K234" s="165"/>
      <c r="L234" s="165"/>
      <c r="M234" s="165"/>
    </row>
    <row r="235" spans="1:14" ht="24">
      <c r="A235" s="394" t="s">
        <v>69</v>
      </c>
      <c r="B235" s="395"/>
      <c r="C235" s="284" t="s">
        <v>95</v>
      </c>
      <c r="D235" s="284" t="s">
        <v>94</v>
      </c>
      <c r="E235" s="284" t="s">
        <v>93</v>
      </c>
      <c r="F235" s="284" t="s">
        <v>92</v>
      </c>
      <c r="G235" s="284" t="s">
        <v>91</v>
      </c>
      <c r="H235" s="284" t="s">
        <v>90</v>
      </c>
      <c r="I235" s="284" t="s">
        <v>89</v>
      </c>
      <c r="J235" s="285" t="s">
        <v>88</v>
      </c>
      <c r="K235" s="284" t="s">
        <v>87</v>
      </c>
      <c r="L235" s="284" t="s">
        <v>86</v>
      </c>
      <c r="M235" s="284" t="s">
        <v>85</v>
      </c>
      <c r="N235" s="283" t="s">
        <v>84</v>
      </c>
    </row>
    <row r="236" spans="1:14" ht="20.100000000000001" customHeight="1">
      <c r="A236" s="395">
        <v>1988</v>
      </c>
      <c r="B236" s="395"/>
      <c r="C236" s="184">
        <v>28.5</v>
      </c>
      <c r="D236" s="184">
        <v>30</v>
      </c>
      <c r="E236" s="184">
        <v>36.5</v>
      </c>
      <c r="F236" s="164">
        <v>41</v>
      </c>
      <c r="G236" s="184">
        <v>44</v>
      </c>
      <c r="H236" s="184">
        <v>48</v>
      </c>
      <c r="I236" s="184">
        <v>46.5</v>
      </c>
      <c r="J236" s="164">
        <v>47</v>
      </c>
      <c r="K236" s="164">
        <v>44</v>
      </c>
      <c r="L236" s="164">
        <v>40</v>
      </c>
      <c r="M236" s="164">
        <v>36</v>
      </c>
      <c r="N236" s="164">
        <v>29.5</v>
      </c>
    </row>
    <row r="237" spans="1:14" ht="20.100000000000001" customHeight="1">
      <c r="A237" s="395">
        <v>1989</v>
      </c>
      <c r="B237" s="395"/>
      <c r="C237" s="164">
        <v>28</v>
      </c>
      <c r="D237" s="164">
        <v>34</v>
      </c>
      <c r="E237" s="164">
        <v>34</v>
      </c>
      <c r="F237" s="164">
        <v>39</v>
      </c>
      <c r="G237" s="164">
        <v>45</v>
      </c>
      <c r="H237" s="164">
        <v>46.5</v>
      </c>
      <c r="I237" s="164">
        <v>46</v>
      </c>
      <c r="J237" s="164">
        <v>46</v>
      </c>
      <c r="K237" s="164">
        <v>43</v>
      </c>
      <c r="L237" s="164">
        <v>41</v>
      </c>
      <c r="M237" s="164">
        <v>35</v>
      </c>
      <c r="N237" s="164">
        <v>30</v>
      </c>
    </row>
    <row r="238" spans="1:14" ht="20.100000000000001" customHeight="1">
      <c r="A238" s="395">
        <v>1990</v>
      </c>
      <c r="B238" s="395"/>
      <c r="C238" s="164">
        <v>27</v>
      </c>
      <c r="D238" s="164">
        <v>29</v>
      </c>
      <c r="E238" s="164">
        <v>35</v>
      </c>
      <c r="F238" s="164">
        <v>40</v>
      </c>
      <c r="G238" s="164">
        <v>45</v>
      </c>
      <c r="H238" s="164">
        <v>46</v>
      </c>
      <c r="I238" s="164">
        <v>47.5</v>
      </c>
      <c r="J238" s="164">
        <v>46</v>
      </c>
      <c r="K238" s="164">
        <v>44</v>
      </c>
      <c r="L238" s="164">
        <v>41</v>
      </c>
      <c r="M238" s="164">
        <v>33.5</v>
      </c>
      <c r="N238" s="164">
        <v>30</v>
      </c>
    </row>
    <row r="239" spans="1:14" ht="20.100000000000001" customHeight="1">
      <c r="A239" s="395">
        <v>1991</v>
      </c>
      <c r="B239" s="395"/>
      <c r="C239" s="164">
        <v>32</v>
      </c>
      <c r="D239" s="164">
        <v>31.5</v>
      </c>
      <c r="E239" s="164">
        <v>37</v>
      </c>
      <c r="F239" s="164">
        <v>41</v>
      </c>
      <c r="G239" s="164">
        <v>43</v>
      </c>
      <c r="H239" s="164">
        <v>45</v>
      </c>
      <c r="I239" s="164">
        <v>46</v>
      </c>
      <c r="J239" s="164">
        <v>46</v>
      </c>
      <c r="K239" s="164">
        <v>42.5</v>
      </c>
      <c r="L239" s="164">
        <v>39</v>
      </c>
      <c r="M239" s="164">
        <v>34</v>
      </c>
      <c r="N239" s="164">
        <v>35</v>
      </c>
    </row>
    <row r="240" spans="1:14" ht="20.100000000000001" customHeight="1">
      <c r="A240" s="395">
        <v>1992</v>
      </c>
      <c r="B240" s="395"/>
      <c r="C240" s="164">
        <v>26</v>
      </c>
      <c r="D240" s="164">
        <v>28.5</v>
      </c>
      <c r="E240" s="164">
        <v>32</v>
      </c>
      <c r="F240" s="164">
        <v>38.5</v>
      </c>
      <c r="G240" s="164">
        <v>44.5</v>
      </c>
      <c r="H240" s="164">
        <v>45</v>
      </c>
      <c r="I240" s="164">
        <v>45</v>
      </c>
      <c r="J240" s="164">
        <v>44.5</v>
      </c>
      <c r="K240" s="164">
        <v>42</v>
      </c>
      <c r="L240" s="164">
        <v>37</v>
      </c>
      <c r="M240" s="164">
        <v>34.5</v>
      </c>
      <c r="N240" s="164">
        <v>29.5</v>
      </c>
    </row>
    <row r="241" spans="1:14" ht="20.100000000000001" customHeight="1">
      <c r="A241" s="395">
        <v>1993</v>
      </c>
      <c r="B241" s="395"/>
      <c r="C241" s="164">
        <v>29</v>
      </c>
      <c r="D241" s="164">
        <v>32.5</v>
      </c>
      <c r="E241" s="164">
        <v>35</v>
      </c>
      <c r="F241" s="164">
        <v>40</v>
      </c>
      <c r="G241" s="164">
        <v>45.5</v>
      </c>
      <c r="H241" s="164">
        <v>45</v>
      </c>
      <c r="I241" s="164">
        <v>46</v>
      </c>
      <c r="J241" s="164">
        <v>46</v>
      </c>
      <c r="K241" s="164">
        <v>43</v>
      </c>
      <c r="L241" s="164">
        <v>39</v>
      </c>
      <c r="M241" s="164">
        <v>35</v>
      </c>
      <c r="N241" s="164">
        <v>30</v>
      </c>
    </row>
    <row r="242" spans="1:14">
      <c r="A242" s="166"/>
      <c r="B242" s="11" t="s">
        <v>163</v>
      </c>
      <c r="C242" s="21"/>
      <c r="D242" s="21"/>
      <c r="E242" s="21"/>
      <c r="F242" s="21"/>
      <c r="G242" s="185"/>
      <c r="H242" s="165"/>
      <c r="I242" s="165"/>
      <c r="J242" s="165"/>
      <c r="K242" s="165"/>
      <c r="L242" s="166"/>
    </row>
    <row r="243" spans="1:14">
      <c r="A243" s="21" t="s">
        <v>174</v>
      </c>
      <c r="B243" s="21"/>
      <c r="C243" s="21"/>
      <c r="D243" s="21"/>
      <c r="E243" s="21"/>
      <c r="F243" s="21"/>
      <c r="G243" s="185"/>
      <c r="H243" s="165"/>
      <c r="I243" s="165"/>
      <c r="J243" s="165"/>
      <c r="K243" s="165"/>
      <c r="L243" s="165"/>
    </row>
    <row r="244" spans="1:14" ht="15.75">
      <c r="A244" s="186"/>
      <c r="B244" s="399"/>
      <c r="C244" s="399"/>
      <c r="D244" s="399"/>
      <c r="E244" s="399"/>
      <c r="F244" s="165"/>
      <c r="G244" s="165"/>
      <c r="H244" s="165"/>
      <c r="I244" s="165"/>
      <c r="J244" s="275"/>
      <c r="K244" s="183"/>
      <c r="L244" s="286" t="s">
        <v>162</v>
      </c>
      <c r="M244" s="125"/>
      <c r="N244" s="286" t="s">
        <v>102</v>
      </c>
    </row>
    <row r="245" spans="1:14" ht="18.75">
      <c r="A245" s="300" t="s">
        <v>78</v>
      </c>
      <c r="B245" s="199"/>
      <c r="C245" s="123"/>
      <c r="D245" s="123"/>
      <c r="E245" s="123"/>
      <c r="F245" s="123"/>
      <c r="G245" s="123"/>
      <c r="H245" s="123"/>
      <c r="I245" s="123"/>
      <c r="J245" s="123"/>
      <c r="K245" s="183"/>
      <c r="L245" s="298" t="s">
        <v>161</v>
      </c>
      <c r="M245" s="125"/>
      <c r="N245" s="286" t="s">
        <v>100</v>
      </c>
    </row>
    <row r="246" spans="1:14">
      <c r="A246" s="165"/>
      <c r="B246" s="165"/>
      <c r="C246" s="165"/>
      <c r="D246" s="165"/>
      <c r="E246" s="165"/>
      <c r="F246" s="165"/>
      <c r="G246" s="165"/>
      <c r="H246" s="165"/>
      <c r="I246" s="165"/>
      <c r="J246" s="165"/>
      <c r="K246" s="183"/>
      <c r="L246" s="286" t="s">
        <v>160</v>
      </c>
      <c r="M246" s="125"/>
      <c r="N246" s="286" t="s">
        <v>98</v>
      </c>
    </row>
    <row r="247" spans="1:14" ht="15.75">
      <c r="A247" s="275" t="s">
        <v>182</v>
      </c>
      <c r="B247" s="195"/>
      <c r="C247" s="126"/>
      <c r="D247" s="126"/>
      <c r="E247" s="126"/>
      <c r="F247" s="126"/>
      <c r="G247" s="126"/>
      <c r="H247" s="126"/>
      <c r="I247" s="126"/>
      <c r="J247" s="126"/>
      <c r="K247" s="126"/>
      <c r="L247" s="126"/>
      <c r="M247" s="165"/>
    </row>
    <row r="248" spans="1:14" ht="24">
      <c r="A248" s="394" t="s">
        <v>69</v>
      </c>
      <c r="B248" s="395"/>
      <c r="C248" s="284" t="s">
        <v>95</v>
      </c>
      <c r="D248" s="284" t="s">
        <v>94</v>
      </c>
      <c r="E248" s="284" t="s">
        <v>93</v>
      </c>
      <c r="F248" s="284" t="s">
        <v>92</v>
      </c>
      <c r="G248" s="284" t="s">
        <v>91</v>
      </c>
      <c r="H248" s="284" t="s">
        <v>90</v>
      </c>
      <c r="I248" s="284" t="s">
        <v>89</v>
      </c>
      <c r="J248" s="285" t="s">
        <v>88</v>
      </c>
      <c r="K248" s="284" t="s">
        <v>87</v>
      </c>
      <c r="L248" s="284" t="s">
        <v>86</v>
      </c>
      <c r="M248" s="284" t="s">
        <v>85</v>
      </c>
      <c r="N248" s="283" t="s">
        <v>84</v>
      </c>
    </row>
    <row r="249" spans="1:14" ht="20.100000000000001" customHeight="1">
      <c r="A249" s="395">
        <v>1994</v>
      </c>
      <c r="B249" s="395"/>
      <c r="C249" s="184" t="s">
        <v>2</v>
      </c>
      <c r="D249" s="184" t="s">
        <v>2</v>
      </c>
      <c r="E249" s="184" t="s">
        <v>2</v>
      </c>
      <c r="F249" s="184" t="s">
        <v>2</v>
      </c>
      <c r="G249" s="164">
        <v>46.7</v>
      </c>
      <c r="H249" s="164">
        <v>47.1</v>
      </c>
      <c r="I249" s="164">
        <v>47.5</v>
      </c>
      <c r="J249" s="164">
        <v>48.2</v>
      </c>
      <c r="K249" s="164">
        <v>44.1</v>
      </c>
      <c r="L249" s="164">
        <v>40.200000000000003</v>
      </c>
      <c r="M249" s="164">
        <v>35.5</v>
      </c>
      <c r="N249" s="164">
        <v>32.5</v>
      </c>
    </row>
    <row r="250" spans="1:14" ht="20.100000000000001" customHeight="1">
      <c r="A250" s="395">
        <v>1995</v>
      </c>
      <c r="B250" s="395"/>
      <c r="C250" s="164">
        <v>28.4</v>
      </c>
      <c r="D250" s="164">
        <v>32.6</v>
      </c>
      <c r="E250" s="164">
        <v>32.6</v>
      </c>
      <c r="F250" s="164">
        <v>40.1</v>
      </c>
      <c r="G250" s="164">
        <v>43.9</v>
      </c>
      <c r="H250" s="164">
        <v>47.7</v>
      </c>
      <c r="I250" s="164">
        <v>46.7</v>
      </c>
      <c r="J250" s="164">
        <v>47</v>
      </c>
      <c r="K250" s="164">
        <v>47.2</v>
      </c>
      <c r="L250" s="164">
        <v>40.299999999999997</v>
      </c>
      <c r="M250" s="164">
        <v>36.5</v>
      </c>
      <c r="N250" s="164">
        <v>30.4</v>
      </c>
    </row>
    <row r="251" spans="1:14" ht="20.100000000000001" customHeight="1">
      <c r="A251" s="395">
        <v>1996</v>
      </c>
      <c r="B251" s="395"/>
      <c r="C251" s="164">
        <v>29</v>
      </c>
      <c r="D251" s="164">
        <v>33.200000000000003</v>
      </c>
      <c r="E251" s="164">
        <v>35.700000000000003</v>
      </c>
      <c r="F251" s="164">
        <v>41.8</v>
      </c>
      <c r="G251" s="164">
        <v>45.6</v>
      </c>
      <c r="H251" s="164">
        <v>46.6</v>
      </c>
      <c r="I251" s="164">
        <v>48.5</v>
      </c>
      <c r="J251" s="164">
        <v>47.6</v>
      </c>
      <c r="K251" s="164">
        <v>44.6</v>
      </c>
      <c r="L251" s="164">
        <v>42</v>
      </c>
      <c r="M251" s="164">
        <v>34.5</v>
      </c>
      <c r="N251" s="164">
        <v>28.5</v>
      </c>
    </row>
    <row r="252" spans="1:14" ht="20.100000000000001" customHeight="1">
      <c r="A252" s="395">
        <v>1997</v>
      </c>
      <c r="B252" s="395"/>
      <c r="C252" s="164">
        <v>27.2</v>
      </c>
      <c r="D252" s="164">
        <v>34.299999999999997</v>
      </c>
      <c r="E252" s="164">
        <v>33.299999999999997</v>
      </c>
      <c r="F252" s="164">
        <v>39.1</v>
      </c>
      <c r="G252" s="164">
        <v>44.7</v>
      </c>
      <c r="H252" s="164">
        <v>48.6</v>
      </c>
      <c r="I252" s="164">
        <v>46.5</v>
      </c>
      <c r="J252" s="164">
        <v>48.7</v>
      </c>
      <c r="K252" s="164">
        <v>45.3</v>
      </c>
      <c r="L252" s="164">
        <v>42.4</v>
      </c>
      <c r="M252" s="164">
        <v>34.799999999999997</v>
      </c>
      <c r="N252" s="164">
        <v>29.9</v>
      </c>
    </row>
    <row r="253" spans="1:14" ht="20.100000000000001" customHeight="1">
      <c r="A253" s="395">
        <v>1998</v>
      </c>
      <c r="B253" s="395"/>
      <c r="C253" s="164">
        <v>27.8</v>
      </c>
      <c r="D253" s="164">
        <v>30.7</v>
      </c>
      <c r="E253" s="164">
        <v>42.9</v>
      </c>
      <c r="F253" s="164">
        <v>42.2</v>
      </c>
      <c r="G253" s="164">
        <v>47.3</v>
      </c>
      <c r="H253" s="164">
        <v>48.8</v>
      </c>
      <c r="I253" s="164">
        <v>49</v>
      </c>
      <c r="J253" s="164">
        <v>48</v>
      </c>
      <c r="K253" s="164">
        <v>45.6</v>
      </c>
      <c r="L253" s="164">
        <v>42.7</v>
      </c>
      <c r="M253" s="164">
        <v>34.700000000000003</v>
      </c>
      <c r="N253" s="164">
        <v>35</v>
      </c>
    </row>
    <row r="254" spans="1:14" ht="20.100000000000001" customHeight="1">
      <c r="A254" s="395">
        <v>1999</v>
      </c>
      <c r="B254" s="395"/>
      <c r="C254" s="164">
        <v>29.8</v>
      </c>
      <c r="D254" s="164">
        <v>34.700000000000003</v>
      </c>
      <c r="E254" s="164">
        <v>39.6</v>
      </c>
      <c r="F254" s="164">
        <v>44.3</v>
      </c>
      <c r="G254" s="164">
        <v>47.4</v>
      </c>
      <c r="H254" s="164">
        <v>49</v>
      </c>
      <c r="I254" s="164">
        <v>49.1</v>
      </c>
      <c r="J254" s="164">
        <v>47.7</v>
      </c>
      <c r="K254" s="164">
        <v>47.8</v>
      </c>
      <c r="L254" s="164">
        <v>41.6</v>
      </c>
      <c r="M254" s="164">
        <v>37.5</v>
      </c>
      <c r="N254" s="164">
        <v>31.3</v>
      </c>
    </row>
    <row r="255" spans="1:14" ht="20.100000000000001" customHeight="1">
      <c r="A255" s="395">
        <v>2000</v>
      </c>
      <c r="B255" s="395"/>
      <c r="C255" s="164">
        <v>30.4</v>
      </c>
      <c r="D255" s="164">
        <v>35.5</v>
      </c>
      <c r="E255" s="164">
        <v>37.700000000000003</v>
      </c>
      <c r="F255" s="164">
        <v>44.1</v>
      </c>
      <c r="G255" s="164">
        <v>45.9</v>
      </c>
      <c r="H255" s="164">
        <v>47.2</v>
      </c>
      <c r="I255" s="164">
        <v>48.2</v>
      </c>
      <c r="J255" s="164">
        <v>47</v>
      </c>
      <c r="K255" s="164">
        <v>43.6</v>
      </c>
      <c r="L255" s="164">
        <v>41.5</v>
      </c>
      <c r="M255" s="164">
        <v>36.200000000000003</v>
      </c>
      <c r="N255" s="164">
        <v>31.6</v>
      </c>
    </row>
    <row r="256" spans="1:14" ht="20.100000000000001" customHeight="1">
      <c r="A256" s="395">
        <v>2001</v>
      </c>
      <c r="B256" s="395"/>
      <c r="C256" s="164">
        <v>26.9</v>
      </c>
      <c r="D256" s="164">
        <v>32.5</v>
      </c>
      <c r="E256" s="164">
        <v>36.799999999999997</v>
      </c>
      <c r="F256" s="164">
        <v>42</v>
      </c>
      <c r="G256" s="164">
        <v>46.4</v>
      </c>
      <c r="H256" s="164">
        <v>47.7</v>
      </c>
      <c r="I256" s="164">
        <v>47.1</v>
      </c>
      <c r="J256" s="164">
        <v>47.4</v>
      </c>
      <c r="K256" s="164">
        <v>46</v>
      </c>
      <c r="L256" s="164">
        <v>40.6</v>
      </c>
      <c r="M256" s="164">
        <v>37.5</v>
      </c>
      <c r="N256" s="164">
        <v>32.799999999999997</v>
      </c>
    </row>
    <row r="257" spans="1:14" ht="20.100000000000001" customHeight="1">
      <c r="A257" s="395">
        <v>2002</v>
      </c>
      <c r="B257" s="395"/>
      <c r="C257" s="164">
        <v>28.8</v>
      </c>
      <c r="D257" s="164">
        <v>34</v>
      </c>
      <c r="E257" s="164">
        <v>37.5</v>
      </c>
      <c r="F257" s="164">
        <v>44.4</v>
      </c>
      <c r="G257" s="164">
        <v>46.6</v>
      </c>
      <c r="H257" s="164">
        <v>48</v>
      </c>
      <c r="I257" s="164">
        <v>47.3</v>
      </c>
      <c r="J257" s="164">
        <v>47.9</v>
      </c>
      <c r="K257" s="164">
        <v>45.5</v>
      </c>
      <c r="L257" s="164">
        <v>41.9</v>
      </c>
      <c r="M257" s="164">
        <v>35.1</v>
      </c>
      <c r="N257" s="164">
        <v>30.5</v>
      </c>
    </row>
    <row r="258" spans="1:14" ht="20.100000000000001" customHeight="1">
      <c r="A258" s="395">
        <v>2003</v>
      </c>
      <c r="B258" s="395"/>
      <c r="C258" s="164">
        <v>30</v>
      </c>
      <c r="D258" s="164">
        <v>34.299999999999997</v>
      </c>
      <c r="E258" s="164">
        <v>39.9</v>
      </c>
      <c r="F258" s="164">
        <v>42.1</v>
      </c>
      <c r="G258" s="164">
        <v>45.4</v>
      </c>
      <c r="H258" s="164">
        <v>48.1</v>
      </c>
      <c r="I258" s="164">
        <v>47</v>
      </c>
      <c r="J258" s="164">
        <v>48.3</v>
      </c>
      <c r="K258" s="164">
        <v>46.1</v>
      </c>
      <c r="L258" s="164">
        <v>42.9</v>
      </c>
      <c r="M258" s="164">
        <v>36</v>
      </c>
      <c r="N258" s="164">
        <v>31.5</v>
      </c>
    </row>
    <row r="259" spans="1:14" ht="20.100000000000001" customHeight="1">
      <c r="A259" s="395">
        <v>2004</v>
      </c>
      <c r="B259" s="395"/>
      <c r="C259" s="164">
        <v>31.8</v>
      </c>
      <c r="D259" s="164">
        <v>34.200000000000003</v>
      </c>
      <c r="E259" s="164">
        <v>38.9</v>
      </c>
      <c r="F259" s="164">
        <v>42.4</v>
      </c>
      <c r="G259" s="164">
        <v>47.9</v>
      </c>
      <c r="H259" s="164">
        <v>47</v>
      </c>
      <c r="I259" s="164">
        <v>48</v>
      </c>
      <c r="J259" s="164">
        <v>47.9</v>
      </c>
      <c r="K259" s="164">
        <v>45.2</v>
      </c>
      <c r="L259" s="164">
        <v>41.3</v>
      </c>
      <c r="M259" s="164">
        <v>35.4</v>
      </c>
      <c r="N259" s="164">
        <v>31.9</v>
      </c>
    </row>
    <row r="260" spans="1:14" ht="20.100000000000001" customHeight="1">
      <c r="A260" s="395">
        <v>2005</v>
      </c>
      <c r="B260" s="395"/>
      <c r="C260" s="164">
        <v>29</v>
      </c>
      <c r="D260" s="164">
        <v>31</v>
      </c>
      <c r="E260" s="164">
        <v>37.200000000000003</v>
      </c>
      <c r="F260" s="164">
        <v>42.6</v>
      </c>
      <c r="G260" s="164">
        <v>45.5</v>
      </c>
      <c r="H260" s="164">
        <v>47.8</v>
      </c>
      <c r="I260" s="164">
        <v>48</v>
      </c>
      <c r="J260" s="164">
        <v>48.8</v>
      </c>
      <c r="K260" s="164">
        <v>45</v>
      </c>
      <c r="L260" s="164">
        <v>40.9</v>
      </c>
      <c r="M260" s="164">
        <v>37</v>
      </c>
      <c r="N260" s="164">
        <v>32.9</v>
      </c>
    </row>
    <row r="261" spans="1:14" ht="20.100000000000001" customHeight="1">
      <c r="A261" s="395">
        <v>2006</v>
      </c>
      <c r="B261" s="395"/>
      <c r="C261" s="164">
        <v>28.8</v>
      </c>
      <c r="D261" s="164">
        <v>34.200000000000003</v>
      </c>
      <c r="E261" s="164">
        <v>36.299999999999997</v>
      </c>
      <c r="F261" s="164">
        <v>41.2</v>
      </c>
      <c r="G261" s="164">
        <v>47.3</v>
      </c>
      <c r="H261" s="164">
        <v>48</v>
      </c>
      <c r="I261" s="164">
        <v>47.2</v>
      </c>
      <c r="J261" s="164">
        <v>47.1</v>
      </c>
      <c r="K261" s="164">
        <v>44</v>
      </c>
      <c r="L261" s="164">
        <v>42.5</v>
      </c>
      <c r="M261" s="164">
        <v>37.5</v>
      </c>
      <c r="N261" s="164">
        <v>30.5</v>
      </c>
    </row>
    <row r="262" spans="1:14" ht="20.100000000000001" customHeight="1">
      <c r="A262" s="395">
        <v>2007</v>
      </c>
      <c r="B262" s="395"/>
      <c r="C262" s="164">
        <v>28.5</v>
      </c>
      <c r="D262" s="164">
        <v>34.700000000000003</v>
      </c>
      <c r="E262" s="164">
        <v>36</v>
      </c>
      <c r="F262" s="164">
        <v>43.2</v>
      </c>
      <c r="G262" s="164">
        <v>44.6</v>
      </c>
      <c r="H262" s="164">
        <v>48.7</v>
      </c>
      <c r="I262" s="164">
        <v>47.5</v>
      </c>
      <c r="J262" s="164">
        <v>47.5</v>
      </c>
      <c r="K262" s="164">
        <v>45.9</v>
      </c>
      <c r="L262" s="164">
        <v>41</v>
      </c>
      <c r="M262" s="164">
        <v>36.799999999999997</v>
      </c>
      <c r="N262" s="164">
        <v>29.8</v>
      </c>
    </row>
    <row r="263" spans="1:14" ht="20.100000000000001" customHeight="1">
      <c r="A263" s="395">
        <v>2008</v>
      </c>
      <c r="B263" s="395"/>
      <c r="C263" s="164">
        <v>28.5</v>
      </c>
      <c r="D263" s="164">
        <v>34</v>
      </c>
      <c r="E263" s="164">
        <v>38.6</v>
      </c>
      <c r="F263" s="164">
        <v>42.2</v>
      </c>
      <c r="G263" s="164">
        <v>45.1</v>
      </c>
      <c r="H263" s="164">
        <v>49</v>
      </c>
      <c r="I263" s="164">
        <v>48.9</v>
      </c>
      <c r="J263" s="164">
        <v>46.6</v>
      </c>
      <c r="K263" s="164">
        <v>44.6</v>
      </c>
      <c r="L263" s="164">
        <v>40.9</v>
      </c>
      <c r="M263" s="164">
        <v>36.799999999999997</v>
      </c>
      <c r="N263" s="164">
        <v>31</v>
      </c>
    </row>
    <row r="264" spans="1:14" ht="20.100000000000001" customHeight="1">
      <c r="A264" s="395">
        <v>2009</v>
      </c>
      <c r="B264" s="395"/>
      <c r="C264" s="164">
        <v>29.2</v>
      </c>
      <c r="D264" s="164">
        <v>36.6</v>
      </c>
      <c r="E264" s="164">
        <v>37.6</v>
      </c>
      <c r="F264" s="164">
        <v>42</v>
      </c>
      <c r="G264" s="164">
        <v>49.3</v>
      </c>
      <c r="H264" s="164">
        <v>48.6</v>
      </c>
      <c r="I264" s="164">
        <v>48.6</v>
      </c>
      <c r="J264" s="164">
        <v>47.2</v>
      </c>
      <c r="K264" s="164">
        <v>45.5</v>
      </c>
      <c r="L264" s="164">
        <v>42</v>
      </c>
      <c r="M264" s="164">
        <v>37.1</v>
      </c>
      <c r="N264" s="164">
        <v>30.8</v>
      </c>
    </row>
    <row r="265" spans="1:14" ht="20.100000000000001" customHeight="1">
      <c r="A265" s="395">
        <v>2010</v>
      </c>
      <c r="B265" s="395"/>
      <c r="C265" s="164">
        <v>30</v>
      </c>
      <c r="D265" s="164">
        <v>35.1</v>
      </c>
      <c r="E265" s="164">
        <v>39.799999999999997</v>
      </c>
      <c r="F265" s="164">
        <v>43</v>
      </c>
      <c r="G265" s="164">
        <v>45.6</v>
      </c>
      <c r="H265" s="164">
        <v>48.5</v>
      </c>
      <c r="I265" s="164">
        <v>49.2</v>
      </c>
      <c r="J265" s="164">
        <v>46.7</v>
      </c>
      <c r="K265" s="164">
        <v>45.2</v>
      </c>
      <c r="L265" s="164">
        <v>41.3</v>
      </c>
      <c r="M265" s="164">
        <v>34.4</v>
      </c>
      <c r="N265" s="164">
        <v>31.3</v>
      </c>
    </row>
    <row r="266" spans="1:14">
      <c r="A266" s="281" t="s">
        <v>81</v>
      </c>
      <c r="B266" s="165"/>
      <c r="C266" s="165"/>
      <c r="D266" s="165"/>
      <c r="E266" s="165"/>
      <c r="F266" s="165"/>
      <c r="G266" s="165"/>
      <c r="H266" s="165"/>
      <c r="I266" s="165"/>
      <c r="J266" s="165"/>
      <c r="K266" s="165"/>
      <c r="L266" s="165"/>
      <c r="M266" s="165"/>
    </row>
    <row r="268" spans="1:14" ht="15.75">
      <c r="A268" s="121"/>
      <c r="B268" s="160"/>
      <c r="C268" s="160"/>
      <c r="D268" s="160"/>
      <c r="E268" s="160"/>
      <c r="F268" s="160"/>
      <c r="G268" s="160"/>
      <c r="H268" s="160"/>
      <c r="I268" s="160"/>
      <c r="J268" s="274"/>
      <c r="K268" s="125"/>
      <c r="L268" s="286" t="s">
        <v>168</v>
      </c>
      <c r="M268" s="125"/>
      <c r="N268" s="286" t="s">
        <v>102</v>
      </c>
    </row>
    <row r="269" spans="1:14" ht="18.75">
      <c r="A269" s="300" t="s">
        <v>167</v>
      </c>
      <c r="B269" s="199"/>
      <c r="C269" s="123"/>
      <c r="D269" s="123"/>
      <c r="E269" s="123"/>
      <c r="F269" s="123"/>
      <c r="G269" s="123"/>
      <c r="H269" s="123"/>
      <c r="I269" s="123"/>
      <c r="J269" s="274"/>
      <c r="K269" s="125"/>
      <c r="L269" s="356" t="s">
        <v>166</v>
      </c>
      <c r="M269" s="125"/>
      <c r="N269" s="286" t="s">
        <v>100</v>
      </c>
    </row>
    <row r="270" spans="1:14" ht="15.75">
      <c r="A270" s="160"/>
      <c r="B270" s="160"/>
      <c r="C270" s="160"/>
      <c r="D270" s="160"/>
      <c r="E270" s="160"/>
      <c r="F270" s="160"/>
      <c r="G270" s="160"/>
      <c r="H270" s="160"/>
      <c r="I270" s="160"/>
      <c r="J270" s="274"/>
      <c r="K270" s="125"/>
      <c r="L270" s="286" t="s">
        <v>165</v>
      </c>
      <c r="M270" s="125"/>
      <c r="N270" s="286" t="s">
        <v>98</v>
      </c>
    </row>
    <row r="271" spans="1:14" ht="18.75">
      <c r="A271" s="275" t="s">
        <v>181</v>
      </c>
      <c r="B271" s="174"/>
      <c r="C271" s="174"/>
      <c r="D271" s="174"/>
      <c r="E271" s="174"/>
      <c r="F271" s="174"/>
      <c r="G271" s="160"/>
      <c r="H271" s="160"/>
      <c r="I271" s="160"/>
      <c r="J271" s="160"/>
      <c r="K271" s="160"/>
      <c r="L271" s="160"/>
      <c r="M271" s="160"/>
    </row>
    <row r="272" spans="1:14" ht="24">
      <c r="A272" s="394" t="s">
        <v>69</v>
      </c>
      <c r="B272" s="395"/>
      <c r="C272" s="284" t="s">
        <v>95</v>
      </c>
      <c r="D272" s="284" t="s">
        <v>94</v>
      </c>
      <c r="E272" s="284" t="s">
        <v>93</v>
      </c>
      <c r="F272" s="284" t="s">
        <v>92</v>
      </c>
      <c r="G272" s="284" t="s">
        <v>91</v>
      </c>
      <c r="H272" s="284" t="s">
        <v>90</v>
      </c>
      <c r="I272" s="284" t="s">
        <v>89</v>
      </c>
      <c r="J272" s="285" t="s">
        <v>88</v>
      </c>
      <c r="K272" s="284" t="s">
        <v>87</v>
      </c>
      <c r="L272" s="284" t="s">
        <v>86</v>
      </c>
      <c r="M272" s="284" t="s">
        <v>85</v>
      </c>
      <c r="N272" s="283" t="s">
        <v>84</v>
      </c>
    </row>
    <row r="273" spans="1:14" ht="20.100000000000001" customHeight="1">
      <c r="A273" s="395">
        <v>1988</v>
      </c>
      <c r="B273" s="395"/>
      <c r="C273" s="184">
        <v>4.5</v>
      </c>
      <c r="D273" s="184">
        <v>6</v>
      </c>
      <c r="E273" s="184">
        <v>10</v>
      </c>
      <c r="F273" s="184">
        <v>13.5</v>
      </c>
      <c r="G273" s="184">
        <v>18</v>
      </c>
      <c r="H273" s="184">
        <v>19.5</v>
      </c>
      <c r="I273" s="184">
        <v>25</v>
      </c>
      <c r="J273" s="164">
        <v>25</v>
      </c>
      <c r="K273" s="164">
        <v>21</v>
      </c>
      <c r="L273" s="164">
        <v>15</v>
      </c>
      <c r="M273" s="164">
        <v>11</v>
      </c>
      <c r="N273" s="164">
        <v>7</v>
      </c>
    </row>
    <row r="274" spans="1:14" ht="20.100000000000001" customHeight="1">
      <c r="A274" s="395">
        <v>1989</v>
      </c>
      <c r="B274" s="395"/>
      <c r="C274" s="164">
        <v>4</v>
      </c>
      <c r="D274" s="164">
        <v>6</v>
      </c>
      <c r="E274" s="164">
        <v>10</v>
      </c>
      <c r="F274" s="164">
        <v>10</v>
      </c>
      <c r="G274" s="164">
        <v>17</v>
      </c>
      <c r="H274" s="164">
        <v>22</v>
      </c>
      <c r="I274" s="164">
        <v>25.5</v>
      </c>
      <c r="J274" s="164">
        <v>25</v>
      </c>
      <c r="K274" s="164">
        <v>20</v>
      </c>
      <c r="L274" s="164">
        <v>17</v>
      </c>
      <c r="M274" s="164">
        <v>13</v>
      </c>
      <c r="N274" s="164">
        <v>9</v>
      </c>
    </row>
    <row r="275" spans="1:14" ht="20.100000000000001" customHeight="1">
      <c r="A275" s="395">
        <v>1990</v>
      </c>
      <c r="B275" s="395"/>
      <c r="C275" s="164">
        <v>5.5</v>
      </c>
      <c r="D275" s="164">
        <v>7</v>
      </c>
      <c r="E275" s="164">
        <v>8</v>
      </c>
      <c r="F275" s="164">
        <v>11.5</v>
      </c>
      <c r="G275" s="164">
        <v>16.5</v>
      </c>
      <c r="H275" s="164">
        <v>21.5</v>
      </c>
      <c r="I275" s="164">
        <v>23.5</v>
      </c>
      <c r="J275" s="164">
        <v>23</v>
      </c>
      <c r="K275" s="164">
        <v>24</v>
      </c>
      <c r="L275" s="164">
        <v>17.5</v>
      </c>
      <c r="M275" s="164">
        <v>13.5</v>
      </c>
      <c r="N275" s="164">
        <v>7.5</v>
      </c>
    </row>
    <row r="276" spans="1:14" ht="20.100000000000001" customHeight="1">
      <c r="A276" s="395">
        <v>1991</v>
      </c>
      <c r="B276" s="395"/>
      <c r="C276" s="164">
        <v>8</v>
      </c>
      <c r="D276" s="164">
        <v>6</v>
      </c>
      <c r="E276" s="164">
        <v>9.5</v>
      </c>
      <c r="F276" s="164">
        <v>14.5</v>
      </c>
      <c r="G276" s="164">
        <v>16</v>
      </c>
      <c r="H276" s="164">
        <v>19</v>
      </c>
      <c r="I276" s="164">
        <v>25</v>
      </c>
      <c r="J276" s="164">
        <v>26.5</v>
      </c>
      <c r="K276" s="164">
        <v>21.5</v>
      </c>
      <c r="L276" s="164">
        <v>17</v>
      </c>
      <c r="M276" s="164">
        <v>11</v>
      </c>
      <c r="N276" s="164">
        <v>8</v>
      </c>
    </row>
    <row r="277" spans="1:14" ht="20.100000000000001" customHeight="1">
      <c r="A277" s="395">
        <v>1992</v>
      </c>
      <c r="B277" s="395"/>
      <c r="C277" s="164">
        <v>3.3</v>
      </c>
      <c r="D277" s="164">
        <v>6</v>
      </c>
      <c r="E277" s="164">
        <v>6</v>
      </c>
      <c r="F277" s="164">
        <v>11</v>
      </c>
      <c r="G277" s="164">
        <v>18</v>
      </c>
      <c r="H277" s="164">
        <v>22</v>
      </c>
      <c r="I277" s="164">
        <v>23.5</v>
      </c>
      <c r="J277" s="164">
        <v>23.5</v>
      </c>
      <c r="K277" s="164">
        <v>22</v>
      </c>
      <c r="L277" s="164">
        <v>16</v>
      </c>
      <c r="M277" s="164">
        <v>12.5</v>
      </c>
      <c r="N277" s="164">
        <v>10</v>
      </c>
    </row>
    <row r="278" spans="1:14" ht="20.100000000000001" customHeight="1">
      <c r="A278" s="395">
        <v>1993</v>
      </c>
      <c r="B278" s="395"/>
      <c r="C278" s="164">
        <v>7</v>
      </c>
      <c r="D278" s="164">
        <v>9</v>
      </c>
      <c r="E278" s="164">
        <v>10</v>
      </c>
      <c r="F278" s="164">
        <v>12</v>
      </c>
      <c r="G278" s="164">
        <v>15.5</v>
      </c>
      <c r="H278" s="164">
        <v>19</v>
      </c>
      <c r="I278" s="164">
        <v>23.5</v>
      </c>
      <c r="J278" s="164">
        <v>26.5</v>
      </c>
      <c r="K278" s="164">
        <v>22</v>
      </c>
      <c r="L278" s="164">
        <v>17</v>
      </c>
      <c r="M278" s="164">
        <v>11</v>
      </c>
      <c r="N278" s="164">
        <v>9.5</v>
      </c>
    </row>
    <row r="279" spans="1:14">
      <c r="A279" s="166"/>
      <c r="B279" s="11" t="s">
        <v>163</v>
      </c>
      <c r="C279" s="165"/>
      <c r="D279" s="165"/>
      <c r="E279" s="165"/>
      <c r="F279" s="165"/>
      <c r="G279" s="165"/>
      <c r="H279" s="165"/>
      <c r="I279" s="165"/>
      <c r="J279" s="165"/>
      <c r="K279" s="165"/>
      <c r="L279" s="166"/>
    </row>
    <row r="280" spans="1:14">
      <c r="A280" s="21" t="s">
        <v>174</v>
      </c>
      <c r="B280" s="21"/>
      <c r="C280" s="165"/>
      <c r="D280" s="165"/>
      <c r="E280" s="165"/>
      <c r="F280" s="165"/>
      <c r="G280" s="165"/>
      <c r="H280" s="165"/>
      <c r="I280" s="165"/>
      <c r="J280" s="165"/>
      <c r="K280" s="165"/>
      <c r="L280" s="165"/>
    </row>
    <row r="281" spans="1:14">
      <c r="A281" s="187"/>
      <c r="B281" s="188"/>
      <c r="C281" s="188"/>
      <c r="D281" s="188"/>
      <c r="E281" s="188"/>
      <c r="F281" s="188"/>
      <c r="G281" s="188"/>
      <c r="H281" s="188"/>
      <c r="I281" s="188"/>
      <c r="J281" s="188"/>
    </row>
    <row r="282" spans="1:14" ht="15.75">
      <c r="A282" s="120"/>
      <c r="B282" s="397"/>
      <c r="C282" s="397"/>
      <c r="D282" s="397"/>
      <c r="E282" s="397"/>
      <c r="F282" s="160"/>
      <c r="G282" s="160"/>
      <c r="H282" s="160"/>
      <c r="I282" s="160"/>
      <c r="J282" s="274"/>
      <c r="K282" s="189"/>
      <c r="L282" s="286" t="s">
        <v>162</v>
      </c>
      <c r="M282" s="125"/>
      <c r="N282" s="286" t="s">
        <v>102</v>
      </c>
    </row>
    <row r="283" spans="1:14" ht="18.75">
      <c r="A283" s="300" t="s">
        <v>78</v>
      </c>
      <c r="B283" s="199"/>
      <c r="C283" s="123"/>
      <c r="D283" s="123"/>
      <c r="E283" s="123"/>
      <c r="F283" s="123"/>
      <c r="G283" s="123"/>
      <c r="H283" s="123"/>
      <c r="I283" s="123"/>
      <c r="J283" s="123"/>
      <c r="K283" s="191"/>
      <c r="L283" s="298" t="s">
        <v>161</v>
      </c>
      <c r="M283" s="125"/>
      <c r="N283" s="286" t="s">
        <v>100</v>
      </c>
    </row>
    <row r="284" spans="1:14" ht="15.75">
      <c r="A284" s="165"/>
      <c r="B284" s="165"/>
      <c r="C284" s="165"/>
      <c r="D284" s="165"/>
      <c r="E284" s="165"/>
      <c r="F284" s="165"/>
      <c r="G284" s="165"/>
      <c r="H284" s="165"/>
      <c r="I284" s="165"/>
      <c r="J284" s="165"/>
      <c r="K284" s="152"/>
      <c r="L284" s="286" t="s">
        <v>160</v>
      </c>
      <c r="M284" s="125"/>
      <c r="N284" s="286" t="s">
        <v>98</v>
      </c>
    </row>
    <row r="285" spans="1:14" ht="15.75">
      <c r="A285" s="275" t="s">
        <v>180</v>
      </c>
      <c r="B285" s="195"/>
      <c r="C285" s="126"/>
      <c r="D285" s="126"/>
      <c r="E285" s="126"/>
      <c r="F285" s="126"/>
      <c r="G285" s="126"/>
      <c r="H285" s="126"/>
      <c r="I285" s="126"/>
      <c r="J285" s="126"/>
      <c r="K285" s="126"/>
      <c r="L285" s="165"/>
      <c r="M285" s="165"/>
    </row>
    <row r="286" spans="1:14" ht="24">
      <c r="A286" s="394" t="s">
        <v>69</v>
      </c>
      <c r="B286" s="395"/>
      <c r="C286" s="284" t="s">
        <v>95</v>
      </c>
      <c r="D286" s="284" t="s">
        <v>94</v>
      </c>
      <c r="E286" s="284" t="s">
        <v>93</v>
      </c>
      <c r="F286" s="284" t="s">
        <v>92</v>
      </c>
      <c r="G286" s="284" t="s">
        <v>91</v>
      </c>
      <c r="H286" s="284" t="s">
        <v>90</v>
      </c>
      <c r="I286" s="284" t="s">
        <v>89</v>
      </c>
      <c r="J286" s="285" t="s">
        <v>88</v>
      </c>
      <c r="K286" s="284" t="s">
        <v>87</v>
      </c>
      <c r="L286" s="284" t="s">
        <v>86</v>
      </c>
      <c r="M286" s="284" t="s">
        <v>85</v>
      </c>
      <c r="N286" s="283" t="s">
        <v>84</v>
      </c>
    </row>
    <row r="287" spans="1:14" ht="20.100000000000001" customHeight="1">
      <c r="A287" s="395">
        <v>1994</v>
      </c>
      <c r="B287" s="395"/>
      <c r="C287" s="184" t="s">
        <v>2</v>
      </c>
      <c r="D287" s="184" t="s">
        <v>2</v>
      </c>
      <c r="E287" s="184" t="s">
        <v>2</v>
      </c>
      <c r="F287" s="184" t="s">
        <v>2</v>
      </c>
      <c r="G287" s="164">
        <v>18.899999999999999</v>
      </c>
      <c r="H287" s="164">
        <v>22.9</v>
      </c>
      <c r="I287" s="164">
        <v>23.7</v>
      </c>
      <c r="J287" s="164">
        <v>25.4</v>
      </c>
      <c r="K287" s="164">
        <v>21.8</v>
      </c>
      <c r="L287" s="164">
        <v>19.899999999999999</v>
      </c>
      <c r="M287" s="164">
        <v>16.2</v>
      </c>
      <c r="N287" s="164">
        <v>7.5</v>
      </c>
    </row>
    <row r="288" spans="1:14" ht="20.100000000000001" customHeight="1">
      <c r="A288" s="395">
        <v>1995</v>
      </c>
      <c r="B288" s="395"/>
      <c r="C288" s="164">
        <v>10.4</v>
      </c>
      <c r="D288" s="164">
        <v>8.6999999999999993</v>
      </c>
      <c r="E288" s="164">
        <v>10.7</v>
      </c>
      <c r="F288" s="164">
        <v>13.4</v>
      </c>
      <c r="G288" s="164">
        <v>18.399999999999999</v>
      </c>
      <c r="H288" s="164">
        <v>22.5</v>
      </c>
      <c r="I288" s="164">
        <v>22.8</v>
      </c>
      <c r="J288" s="164">
        <v>26.3</v>
      </c>
      <c r="K288" s="164">
        <v>22.3</v>
      </c>
      <c r="L288" s="164">
        <v>18.7</v>
      </c>
      <c r="M288" s="164">
        <v>13.5</v>
      </c>
      <c r="N288" s="164">
        <v>11.8</v>
      </c>
    </row>
    <row r="289" spans="1:14" ht="20.100000000000001" customHeight="1">
      <c r="A289" s="395">
        <v>1996</v>
      </c>
      <c r="B289" s="395"/>
      <c r="C289" s="164">
        <v>9.5</v>
      </c>
      <c r="D289" s="164">
        <v>10.8</v>
      </c>
      <c r="E289" s="164">
        <v>13.2</v>
      </c>
      <c r="F289" s="164">
        <v>14.9</v>
      </c>
      <c r="G289" s="164">
        <v>18.5</v>
      </c>
      <c r="H289" s="164">
        <v>20.9</v>
      </c>
      <c r="I289" s="164">
        <v>28.3</v>
      </c>
      <c r="J289" s="164">
        <v>25.4</v>
      </c>
      <c r="K289" s="164">
        <v>24.3</v>
      </c>
      <c r="L289" s="164">
        <v>16.2</v>
      </c>
      <c r="M289" s="164">
        <v>14.5</v>
      </c>
      <c r="N289" s="164">
        <v>11.4</v>
      </c>
    </row>
    <row r="290" spans="1:14" ht="20.100000000000001" customHeight="1">
      <c r="A290" s="395">
        <v>1997</v>
      </c>
      <c r="B290" s="395"/>
      <c r="C290" s="164">
        <v>9.6999999999999993</v>
      </c>
      <c r="D290" s="164">
        <v>10.9</v>
      </c>
      <c r="E290" s="164">
        <v>10.1</v>
      </c>
      <c r="F290" s="164">
        <v>13.2</v>
      </c>
      <c r="G290" s="164">
        <v>18.2</v>
      </c>
      <c r="H290" s="164">
        <v>21</v>
      </c>
      <c r="I290" s="164">
        <v>26.1</v>
      </c>
      <c r="J290" s="164">
        <v>26.7</v>
      </c>
      <c r="K290" s="164">
        <v>23.2</v>
      </c>
      <c r="L290" s="164">
        <v>19.8</v>
      </c>
      <c r="M290" s="164">
        <v>13.2</v>
      </c>
      <c r="N290" s="164">
        <v>11.1</v>
      </c>
    </row>
    <row r="291" spans="1:14" ht="20.100000000000001" customHeight="1">
      <c r="A291" s="395">
        <v>1998</v>
      </c>
      <c r="B291" s="395"/>
      <c r="C291" s="164">
        <v>7.5</v>
      </c>
      <c r="D291" s="164">
        <v>8.9</v>
      </c>
      <c r="E291" s="164">
        <v>11.2</v>
      </c>
      <c r="F291" s="164">
        <v>13.8</v>
      </c>
      <c r="G291" s="164">
        <v>18.8</v>
      </c>
      <c r="H291" s="164">
        <v>25.8</v>
      </c>
      <c r="I291" s="164">
        <v>25.4</v>
      </c>
      <c r="J291" s="164">
        <v>21.9</v>
      </c>
      <c r="K291" s="164">
        <v>24.5</v>
      </c>
      <c r="L291" s="164">
        <v>20.7</v>
      </c>
      <c r="M291" s="164">
        <v>14.6</v>
      </c>
      <c r="N291" s="164">
        <v>10.6</v>
      </c>
    </row>
    <row r="292" spans="1:14" ht="20.100000000000001" customHeight="1">
      <c r="A292" s="395">
        <v>1999</v>
      </c>
      <c r="B292" s="395"/>
      <c r="C292" s="164">
        <v>9.5</v>
      </c>
      <c r="D292" s="164">
        <v>11</v>
      </c>
      <c r="E292" s="164">
        <v>11.6</v>
      </c>
      <c r="F292" s="164">
        <v>13.6</v>
      </c>
      <c r="G292" s="164">
        <v>20.2</v>
      </c>
      <c r="H292" s="164">
        <v>25</v>
      </c>
      <c r="I292" s="164">
        <v>26.7</v>
      </c>
      <c r="J292" s="164">
        <v>27.7</v>
      </c>
      <c r="K292" s="164">
        <v>24</v>
      </c>
      <c r="L292" s="164">
        <v>20</v>
      </c>
      <c r="M292" s="164">
        <v>13.7</v>
      </c>
      <c r="N292" s="164">
        <v>11.6</v>
      </c>
    </row>
    <row r="293" spans="1:14" ht="20.100000000000001" customHeight="1">
      <c r="A293" s="395">
        <v>2000</v>
      </c>
      <c r="B293" s="395"/>
      <c r="C293" s="164">
        <v>9.3000000000000007</v>
      </c>
      <c r="D293" s="164">
        <v>9.1</v>
      </c>
      <c r="E293" s="164">
        <v>10</v>
      </c>
      <c r="F293" s="164">
        <v>15.2</v>
      </c>
      <c r="G293" s="164">
        <v>20</v>
      </c>
      <c r="H293" s="164">
        <v>22.9</v>
      </c>
      <c r="I293" s="164">
        <v>23.5</v>
      </c>
      <c r="J293" s="164">
        <v>27</v>
      </c>
      <c r="K293" s="164">
        <v>24.7</v>
      </c>
      <c r="L293" s="164">
        <v>20.2</v>
      </c>
      <c r="M293" s="164">
        <v>15.3</v>
      </c>
      <c r="N293" s="164">
        <v>11.6</v>
      </c>
    </row>
    <row r="294" spans="1:14" ht="20.100000000000001" customHeight="1">
      <c r="A294" s="395">
        <v>2001</v>
      </c>
      <c r="B294" s="395"/>
      <c r="C294" s="164">
        <v>7.4</v>
      </c>
      <c r="D294" s="164">
        <v>7.5</v>
      </c>
      <c r="E294" s="164">
        <v>11.4</v>
      </c>
      <c r="F294" s="164">
        <v>15.3</v>
      </c>
      <c r="G294" s="164">
        <v>20.3</v>
      </c>
      <c r="H294" s="164">
        <v>24.1</v>
      </c>
      <c r="I294" s="164">
        <v>26</v>
      </c>
      <c r="J294" s="164">
        <v>25.7</v>
      </c>
      <c r="K294" s="164">
        <v>24.8</v>
      </c>
      <c r="L294" s="164">
        <v>20.8</v>
      </c>
      <c r="M294" s="164">
        <v>14</v>
      </c>
      <c r="N294" s="164">
        <v>14.5</v>
      </c>
    </row>
    <row r="295" spans="1:14" ht="20.100000000000001" customHeight="1">
      <c r="A295" s="395">
        <v>2002</v>
      </c>
      <c r="B295" s="395"/>
      <c r="C295" s="164">
        <v>9.1999999999999993</v>
      </c>
      <c r="D295" s="164">
        <v>8.1</v>
      </c>
      <c r="E295" s="164">
        <v>12.8</v>
      </c>
      <c r="F295" s="164">
        <v>14.2</v>
      </c>
      <c r="G295" s="164">
        <v>20.399999999999999</v>
      </c>
      <c r="H295" s="164">
        <v>22.3</v>
      </c>
      <c r="I295" s="164">
        <v>24.2</v>
      </c>
      <c r="J295" s="164">
        <v>27</v>
      </c>
      <c r="K295" s="164">
        <v>24.2</v>
      </c>
      <c r="L295" s="164">
        <v>21.1</v>
      </c>
      <c r="M295" s="164">
        <v>14.2</v>
      </c>
      <c r="N295" s="164">
        <v>9.1999999999999993</v>
      </c>
    </row>
    <row r="296" spans="1:14" ht="20.100000000000001" customHeight="1">
      <c r="A296" s="395">
        <v>2003</v>
      </c>
      <c r="B296" s="395"/>
      <c r="C296" s="164">
        <v>7.3</v>
      </c>
      <c r="D296" s="164">
        <v>9.6</v>
      </c>
      <c r="E296" s="164">
        <v>9.9</v>
      </c>
      <c r="F296" s="164">
        <v>16.2</v>
      </c>
      <c r="G296" s="164">
        <v>18.7</v>
      </c>
      <c r="H296" s="164">
        <v>23.6</v>
      </c>
      <c r="I296" s="164">
        <v>24</v>
      </c>
      <c r="J296" s="164">
        <v>26.7</v>
      </c>
      <c r="K296" s="164">
        <v>24</v>
      </c>
      <c r="L296" s="164">
        <v>19.8</v>
      </c>
      <c r="M296" s="164">
        <v>14.6</v>
      </c>
      <c r="N296" s="164">
        <v>11.2</v>
      </c>
    </row>
    <row r="297" spans="1:14" ht="20.100000000000001" customHeight="1">
      <c r="A297" s="395">
        <v>2004</v>
      </c>
      <c r="B297" s="395"/>
      <c r="C297" s="164">
        <v>9.1999999999999993</v>
      </c>
      <c r="D297" s="164">
        <v>9.1999999999999993</v>
      </c>
      <c r="E297" s="164">
        <v>12.7</v>
      </c>
      <c r="F297" s="164">
        <v>18.5</v>
      </c>
      <c r="G297" s="164">
        <v>18.399999999999999</v>
      </c>
      <c r="H297" s="164">
        <v>22.1</v>
      </c>
      <c r="I297" s="164">
        <v>25.3</v>
      </c>
      <c r="J297" s="164">
        <v>25.8</v>
      </c>
      <c r="K297" s="164">
        <v>24.5</v>
      </c>
      <c r="L297" s="164">
        <v>20.5</v>
      </c>
      <c r="M297" s="164">
        <v>16</v>
      </c>
      <c r="N297" s="164">
        <v>8.9</v>
      </c>
    </row>
    <row r="298" spans="1:14" ht="20.100000000000001" customHeight="1">
      <c r="A298" s="395">
        <v>2005</v>
      </c>
      <c r="B298" s="395"/>
      <c r="C298" s="164">
        <v>10.1</v>
      </c>
      <c r="D298" s="164">
        <v>8.8000000000000007</v>
      </c>
      <c r="E298" s="164">
        <v>13.1</v>
      </c>
      <c r="F298" s="164">
        <v>14.9</v>
      </c>
      <c r="G298" s="164">
        <v>18</v>
      </c>
      <c r="H298" s="164">
        <v>23.1</v>
      </c>
      <c r="I298" s="164">
        <v>24</v>
      </c>
      <c r="J298" s="164">
        <v>26.6</v>
      </c>
      <c r="K298" s="164">
        <v>23.5</v>
      </c>
      <c r="L298" s="164">
        <v>20.100000000000001</v>
      </c>
      <c r="M298" s="164">
        <v>16.5</v>
      </c>
      <c r="N298" s="164">
        <v>11</v>
      </c>
    </row>
    <row r="299" spans="1:14" ht="20.100000000000001" customHeight="1">
      <c r="A299" s="395">
        <v>2006</v>
      </c>
      <c r="B299" s="395"/>
      <c r="C299" s="164">
        <v>7.3</v>
      </c>
      <c r="D299" s="164">
        <v>11.3</v>
      </c>
      <c r="E299" s="164">
        <v>12.1</v>
      </c>
      <c r="F299" s="164">
        <v>15.4</v>
      </c>
      <c r="G299" s="164">
        <v>21.2</v>
      </c>
      <c r="H299" s="164">
        <v>25</v>
      </c>
      <c r="I299" s="164">
        <v>26.1</v>
      </c>
      <c r="J299" s="164">
        <v>27.3</v>
      </c>
      <c r="K299" s="164">
        <v>22</v>
      </c>
      <c r="L299" s="164">
        <v>22.1</v>
      </c>
      <c r="M299" s="164">
        <v>15.2</v>
      </c>
      <c r="N299" s="164">
        <v>10.5</v>
      </c>
    </row>
    <row r="300" spans="1:14" ht="20.100000000000001" customHeight="1">
      <c r="A300" s="395">
        <v>2007</v>
      </c>
      <c r="B300" s="395"/>
      <c r="C300" s="164">
        <v>7.8</v>
      </c>
      <c r="D300" s="164">
        <v>10.7</v>
      </c>
      <c r="E300" s="164">
        <v>11.8</v>
      </c>
      <c r="F300" s="164">
        <v>14.2</v>
      </c>
      <c r="G300" s="164">
        <v>21.7</v>
      </c>
      <c r="H300" s="164">
        <v>26.5</v>
      </c>
      <c r="I300" s="164">
        <v>25.8</v>
      </c>
      <c r="J300" s="164">
        <v>28.4</v>
      </c>
      <c r="K300" s="164">
        <v>23.9</v>
      </c>
      <c r="L300" s="164">
        <v>18.399999999999999</v>
      </c>
      <c r="M300" s="164">
        <v>15</v>
      </c>
      <c r="N300" s="164">
        <v>10.1</v>
      </c>
    </row>
    <row r="301" spans="1:14" ht="20.100000000000001" customHeight="1">
      <c r="A301" s="395">
        <v>2008</v>
      </c>
      <c r="B301" s="395"/>
      <c r="C301" s="164">
        <v>5.6</v>
      </c>
      <c r="D301" s="164">
        <v>5.9</v>
      </c>
      <c r="E301" s="164">
        <v>10.8</v>
      </c>
      <c r="F301" s="164">
        <v>15.9</v>
      </c>
      <c r="G301" s="164">
        <v>19.899999999999999</v>
      </c>
      <c r="H301" s="164">
        <v>23.1</v>
      </c>
      <c r="I301" s="164">
        <v>25.4</v>
      </c>
      <c r="J301" s="164">
        <v>26.5</v>
      </c>
      <c r="K301" s="164">
        <v>24.1</v>
      </c>
      <c r="L301" s="164">
        <v>20.9</v>
      </c>
      <c r="M301" s="164">
        <v>15.4</v>
      </c>
      <c r="N301" s="164">
        <v>7.4</v>
      </c>
    </row>
    <row r="302" spans="1:14" ht="20.100000000000001" customHeight="1">
      <c r="A302" s="395">
        <v>2009</v>
      </c>
      <c r="B302" s="395"/>
      <c r="C302" s="164">
        <v>8.6999999999999993</v>
      </c>
      <c r="D302" s="164">
        <v>10.5</v>
      </c>
      <c r="E302" s="164">
        <v>11.3</v>
      </c>
      <c r="F302" s="164">
        <v>15.2</v>
      </c>
      <c r="G302" s="164">
        <v>18.3</v>
      </c>
      <c r="H302" s="164">
        <v>21.9</v>
      </c>
      <c r="I302" s="164">
        <v>26.3</v>
      </c>
      <c r="J302" s="164">
        <v>26.9</v>
      </c>
      <c r="K302" s="164">
        <v>23.6</v>
      </c>
      <c r="L302" s="164">
        <v>20.9</v>
      </c>
      <c r="M302" s="164">
        <v>15.1</v>
      </c>
      <c r="N302" s="164">
        <v>12.9</v>
      </c>
    </row>
    <row r="303" spans="1:14" ht="20.100000000000001" customHeight="1">
      <c r="A303" s="395">
        <v>2010</v>
      </c>
      <c r="B303" s="395"/>
      <c r="C303" s="164">
        <v>9.9</v>
      </c>
      <c r="D303" s="164">
        <v>9.8000000000000007</v>
      </c>
      <c r="E303" s="164">
        <v>13.7</v>
      </c>
      <c r="F303" s="164">
        <v>15.5</v>
      </c>
      <c r="G303" s="164">
        <v>20.5</v>
      </c>
      <c r="H303" s="164">
        <v>25.2</v>
      </c>
      <c r="I303" s="164">
        <v>26.1</v>
      </c>
      <c r="J303" s="164">
        <v>26.3</v>
      </c>
      <c r="K303" s="164">
        <v>24</v>
      </c>
      <c r="L303" s="164">
        <v>20.7</v>
      </c>
      <c r="M303" s="164">
        <v>13</v>
      </c>
      <c r="N303" s="164">
        <v>10.8</v>
      </c>
    </row>
    <row r="304" spans="1:14">
      <c r="A304" s="281" t="s">
        <v>81</v>
      </c>
      <c r="B304" s="165"/>
      <c r="C304" s="165"/>
      <c r="D304" s="165"/>
      <c r="E304" s="165"/>
      <c r="F304" s="165"/>
      <c r="G304" s="165"/>
      <c r="H304" s="165"/>
      <c r="I304" s="165"/>
      <c r="J304" s="165"/>
      <c r="K304" s="165"/>
      <c r="L304" s="165"/>
      <c r="M304" s="165"/>
    </row>
    <row r="306" spans="1:14">
      <c r="A306" s="182"/>
      <c r="B306" s="165"/>
      <c r="C306" s="165"/>
      <c r="D306" s="165"/>
      <c r="E306" s="165"/>
      <c r="F306" s="165"/>
      <c r="G306" s="165"/>
      <c r="H306" s="165"/>
      <c r="I306" s="165"/>
      <c r="J306" s="165"/>
      <c r="K306" s="183"/>
      <c r="L306" s="286" t="s">
        <v>168</v>
      </c>
      <c r="M306" s="125"/>
      <c r="N306" s="286" t="s">
        <v>102</v>
      </c>
    </row>
    <row r="307" spans="1:14" ht="18.75">
      <c r="A307" s="300" t="s">
        <v>167</v>
      </c>
      <c r="B307" s="199"/>
      <c r="C307" s="199"/>
      <c r="D307" s="199"/>
      <c r="E307" s="199"/>
      <c r="F307" s="199"/>
      <c r="G307" s="199"/>
      <c r="H307" s="199"/>
      <c r="I307" s="199"/>
      <c r="J307" s="199"/>
      <c r="K307" s="302"/>
      <c r="L307" s="356" t="s">
        <v>166</v>
      </c>
      <c r="M307" s="190"/>
      <c r="N307" s="286" t="s">
        <v>100</v>
      </c>
    </row>
    <row r="308" spans="1:14">
      <c r="A308" s="165"/>
      <c r="B308" s="165"/>
      <c r="C308" s="165"/>
      <c r="D308" s="165"/>
      <c r="E308" s="165"/>
      <c r="F308" s="165"/>
      <c r="G308" s="165"/>
      <c r="H308" s="165"/>
      <c r="I308" s="165"/>
      <c r="J308" s="165"/>
      <c r="K308" s="302"/>
      <c r="L308" s="286" t="s">
        <v>165</v>
      </c>
      <c r="M308" s="190"/>
      <c r="N308" s="286" t="s">
        <v>98</v>
      </c>
    </row>
    <row r="309" spans="1:14" ht="38.25" customHeight="1" thickBot="1">
      <c r="A309" s="390" t="s">
        <v>179</v>
      </c>
      <c r="B309" s="390"/>
      <c r="C309" s="390"/>
      <c r="D309" s="390"/>
      <c r="E309" s="390"/>
      <c r="F309" s="390"/>
      <c r="G309" s="390"/>
      <c r="H309" s="390"/>
      <c r="I309" s="390"/>
      <c r="J309" s="390"/>
      <c r="K309" s="390"/>
      <c r="L309" s="390"/>
      <c r="M309" s="390"/>
      <c r="N309" s="390"/>
    </row>
    <row r="310" spans="1:14" ht="24.75" thickTop="1">
      <c r="A310" s="272" t="s">
        <v>69</v>
      </c>
      <c r="B310" s="225" t="s">
        <v>127</v>
      </c>
      <c r="C310" s="284" t="s">
        <v>95</v>
      </c>
      <c r="D310" s="284" t="s">
        <v>94</v>
      </c>
      <c r="E310" s="284" t="s">
        <v>93</v>
      </c>
      <c r="F310" s="284" t="s">
        <v>92</v>
      </c>
      <c r="G310" s="284" t="s">
        <v>91</v>
      </c>
      <c r="H310" s="284" t="s">
        <v>90</v>
      </c>
      <c r="I310" s="284" t="s">
        <v>89</v>
      </c>
      <c r="J310" s="285" t="s">
        <v>88</v>
      </c>
      <c r="K310" s="284" t="s">
        <v>87</v>
      </c>
      <c r="L310" s="284" t="s">
        <v>86</v>
      </c>
      <c r="M310" s="284" t="s">
        <v>85</v>
      </c>
      <c r="N310" s="283" t="s">
        <v>84</v>
      </c>
    </row>
    <row r="311" spans="1:14" ht="20.100000000000001" customHeight="1">
      <c r="A311" s="385">
        <v>1988</v>
      </c>
      <c r="B311" s="282" t="s">
        <v>118</v>
      </c>
      <c r="C311" s="184">
        <v>28.5</v>
      </c>
      <c r="D311" s="184">
        <v>30</v>
      </c>
      <c r="E311" s="184">
        <v>36.5</v>
      </c>
      <c r="F311" s="164">
        <v>41</v>
      </c>
      <c r="G311" s="184">
        <v>44</v>
      </c>
      <c r="H311" s="184">
        <v>48</v>
      </c>
      <c r="I311" s="184">
        <v>46.5</v>
      </c>
      <c r="J311" s="164">
        <v>47</v>
      </c>
      <c r="K311" s="164">
        <v>44</v>
      </c>
      <c r="L311" s="164">
        <v>40</v>
      </c>
      <c r="M311" s="164">
        <v>36</v>
      </c>
      <c r="N311" s="137">
        <v>29.5</v>
      </c>
    </row>
    <row r="312" spans="1:14" ht="20.100000000000001" customHeight="1">
      <c r="A312" s="385"/>
      <c r="B312" s="282" t="s">
        <v>117</v>
      </c>
      <c r="C312" s="184">
        <v>4.5</v>
      </c>
      <c r="D312" s="184">
        <v>6</v>
      </c>
      <c r="E312" s="184">
        <v>10</v>
      </c>
      <c r="F312" s="184">
        <v>13.5</v>
      </c>
      <c r="G312" s="184">
        <v>18</v>
      </c>
      <c r="H312" s="184">
        <v>19.5</v>
      </c>
      <c r="I312" s="184">
        <v>25</v>
      </c>
      <c r="J312" s="164">
        <v>25</v>
      </c>
      <c r="K312" s="164">
        <v>21</v>
      </c>
      <c r="L312" s="164">
        <v>15</v>
      </c>
      <c r="M312" s="164">
        <v>11</v>
      </c>
      <c r="N312" s="137">
        <v>7</v>
      </c>
    </row>
    <row r="313" spans="1:14" ht="20.100000000000001" customHeight="1">
      <c r="A313" s="385">
        <v>1989</v>
      </c>
      <c r="B313" s="282" t="s">
        <v>118</v>
      </c>
      <c r="C313" s="164">
        <v>28</v>
      </c>
      <c r="D313" s="164">
        <v>34</v>
      </c>
      <c r="E313" s="164">
        <v>34</v>
      </c>
      <c r="F313" s="164">
        <v>39</v>
      </c>
      <c r="G313" s="164">
        <v>45</v>
      </c>
      <c r="H313" s="164">
        <v>46.5</v>
      </c>
      <c r="I313" s="164">
        <v>46</v>
      </c>
      <c r="J313" s="164">
        <v>46</v>
      </c>
      <c r="K313" s="164">
        <v>43</v>
      </c>
      <c r="L313" s="164">
        <v>41</v>
      </c>
      <c r="M313" s="164">
        <v>35</v>
      </c>
      <c r="N313" s="137">
        <v>30</v>
      </c>
    </row>
    <row r="314" spans="1:14" ht="20.100000000000001" customHeight="1">
      <c r="A314" s="385"/>
      <c r="B314" s="282" t="s">
        <v>117</v>
      </c>
      <c r="C314" s="164">
        <v>4</v>
      </c>
      <c r="D314" s="164">
        <v>6</v>
      </c>
      <c r="E314" s="164">
        <v>10</v>
      </c>
      <c r="F314" s="164">
        <v>10</v>
      </c>
      <c r="G314" s="164">
        <v>17</v>
      </c>
      <c r="H314" s="164">
        <v>22</v>
      </c>
      <c r="I314" s="164">
        <v>25.5</v>
      </c>
      <c r="J314" s="164">
        <v>25</v>
      </c>
      <c r="K314" s="164">
        <v>20</v>
      </c>
      <c r="L314" s="164">
        <v>17</v>
      </c>
      <c r="M314" s="164">
        <v>13</v>
      </c>
      <c r="N314" s="137">
        <v>9</v>
      </c>
    </row>
    <row r="315" spans="1:14" ht="20.100000000000001" customHeight="1">
      <c r="A315" s="385">
        <v>1990</v>
      </c>
      <c r="B315" s="282" t="s">
        <v>118</v>
      </c>
      <c r="C315" s="164">
        <v>27</v>
      </c>
      <c r="D315" s="164">
        <v>29</v>
      </c>
      <c r="E315" s="164">
        <v>35</v>
      </c>
      <c r="F315" s="164">
        <v>40</v>
      </c>
      <c r="G315" s="164">
        <v>45</v>
      </c>
      <c r="H315" s="164">
        <v>46</v>
      </c>
      <c r="I315" s="164">
        <v>47.5</v>
      </c>
      <c r="J315" s="164">
        <v>46</v>
      </c>
      <c r="K315" s="164">
        <v>44</v>
      </c>
      <c r="L315" s="164">
        <v>41</v>
      </c>
      <c r="M315" s="164">
        <v>33.5</v>
      </c>
      <c r="N315" s="137">
        <v>30</v>
      </c>
    </row>
    <row r="316" spans="1:14" ht="20.100000000000001" customHeight="1">
      <c r="A316" s="385"/>
      <c r="B316" s="282" t="s">
        <v>117</v>
      </c>
      <c r="C316" s="164">
        <v>5.5</v>
      </c>
      <c r="D316" s="164">
        <v>7</v>
      </c>
      <c r="E316" s="164">
        <v>8</v>
      </c>
      <c r="F316" s="164">
        <v>11.5</v>
      </c>
      <c r="G316" s="164">
        <v>16.5</v>
      </c>
      <c r="H316" s="164">
        <v>21.5</v>
      </c>
      <c r="I316" s="164">
        <v>23.5</v>
      </c>
      <c r="J316" s="164">
        <v>23</v>
      </c>
      <c r="K316" s="164">
        <v>24</v>
      </c>
      <c r="L316" s="164">
        <v>17.5</v>
      </c>
      <c r="M316" s="164">
        <v>13.5</v>
      </c>
      <c r="N316" s="137">
        <v>7.5</v>
      </c>
    </row>
    <row r="317" spans="1:14" ht="20.100000000000001" customHeight="1">
      <c r="A317" s="385">
        <v>1991</v>
      </c>
      <c r="B317" s="282" t="s">
        <v>118</v>
      </c>
      <c r="C317" s="164">
        <v>32</v>
      </c>
      <c r="D317" s="164">
        <v>31.5</v>
      </c>
      <c r="E317" s="164">
        <v>37</v>
      </c>
      <c r="F317" s="164">
        <v>41</v>
      </c>
      <c r="G317" s="164">
        <v>43</v>
      </c>
      <c r="H317" s="164">
        <v>45</v>
      </c>
      <c r="I317" s="164">
        <v>46</v>
      </c>
      <c r="J317" s="164">
        <v>46</v>
      </c>
      <c r="K317" s="164">
        <v>42.5</v>
      </c>
      <c r="L317" s="164">
        <v>39</v>
      </c>
      <c r="M317" s="164">
        <v>34</v>
      </c>
      <c r="N317" s="137">
        <v>35</v>
      </c>
    </row>
    <row r="318" spans="1:14" ht="20.100000000000001" customHeight="1">
      <c r="A318" s="385"/>
      <c r="B318" s="282" t="s">
        <v>117</v>
      </c>
      <c r="C318" s="164">
        <v>8</v>
      </c>
      <c r="D318" s="164">
        <v>6</v>
      </c>
      <c r="E318" s="164">
        <v>9.5</v>
      </c>
      <c r="F318" s="164">
        <v>14.5</v>
      </c>
      <c r="G318" s="164">
        <v>16</v>
      </c>
      <c r="H318" s="164">
        <v>19</v>
      </c>
      <c r="I318" s="164">
        <v>25</v>
      </c>
      <c r="J318" s="164">
        <v>26.5</v>
      </c>
      <c r="K318" s="164">
        <v>21.5</v>
      </c>
      <c r="L318" s="164">
        <v>17</v>
      </c>
      <c r="M318" s="164">
        <v>11</v>
      </c>
      <c r="N318" s="137">
        <v>8</v>
      </c>
    </row>
    <row r="319" spans="1:14" ht="20.100000000000001" customHeight="1">
      <c r="A319" s="385">
        <v>1992</v>
      </c>
      <c r="B319" s="282" t="s">
        <v>118</v>
      </c>
      <c r="C319" s="164">
        <v>26</v>
      </c>
      <c r="D319" s="164">
        <v>28.5</v>
      </c>
      <c r="E319" s="164">
        <v>32</v>
      </c>
      <c r="F319" s="164">
        <v>38.5</v>
      </c>
      <c r="G319" s="164">
        <v>44.5</v>
      </c>
      <c r="H319" s="164">
        <v>45</v>
      </c>
      <c r="I319" s="164">
        <v>45</v>
      </c>
      <c r="J319" s="164">
        <v>44.5</v>
      </c>
      <c r="K319" s="164">
        <v>42</v>
      </c>
      <c r="L319" s="164">
        <v>37</v>
      </c>
      <c r="M319" s="164">
        <v>34.5</v>
      </c>
      <c r="N319" s="137">
        <v>29.5</v>
      </c>
    </row>
    <row r="320" spans="1:14" ht="20.100000000000001" customHeight="1">
      <c r="A320" s="385"/>
      <c r="B320" s="282" t="s">
        <v>117</v>
      </c>
      <c r="C320" s="164">
        <v>3.3</v>
      </c>
      <c r="D320" s="164">
        <v>6</v>
      </c>
      <c r="E320" s="164">
        <v>6</v>
      </c>
      <c r="F320" s="164">
        <v>11</v>
      </c>
      <c r="G320" s="164">
        <v>18</v>
      </c>
      <c r="H320" s="164">
        <v>22</v>
      </c>
      <c r="I320" s="164">
        <v>23.5</v>
      </c>
      <c r="J320" s="164">
        <v>23.5</v>
      </c>
      <c r="K320" s="164">
        <v>22</v>
      </c>
      <c r="L320" s="164">
        <v>16</v>
      </c>
      <c r="M320" s="164">
        <v>12.5</v>
      </c>
      <c r="N320" s="137">
        <v>10</v>
      </c>
    </row>
    <row r="321" spans="1:14" ht="20.100000000000001" customHeight="1">
      <c r="A321" s="385">
        <v>1993</v>
      </c>
      <c r="B321" s="282" t="s">
        <v>118</v>
      </c>
      <c r="C321" s="164">
        <v>29</v>
      </c>
      <c r="D321" s="164">
        <v>32.5</v>
      </c>
      <c r="E321" s="164">
        <v>35</v>
      </c>
      <c r="F321" s="164">
        <v>40</v>
      </c>
      <c r="G321" s="164">
        <v>45.5</v>
      </c>
      <c r="H321" s="164">
        <v>45</v>
      </c>
      <c r="I321" s="164">
        <v>46</v>
      </c>
      <c r="J321" s="164">
        <v>46</v>
      </c>
      <c r="K321" s="164">
        <v>43</v>
      </c>
      <c r="L321" s="164">
        <v>39</v>
      </c>
      <c r="M321" s="164">
        <v>35</v>
      </c>
      <c r="N321" s="137">
        <v>30</v>
      </c>
    </row>
    <row r="322" spans="1:14" ht="20.100000000000001" customHeight="1">
      <c r="A322" s="385"/>
      <c r="B322" s="282" t="s">
        <v>117</v>
      </c>
      <c r="C322" s="164">
        <v>7</v>
      </c>
      <c r="D322" s="164">
        <v>9</v>
      </c>
      <c r="E322" s="164">
        <v>10</v>
      </c>
      <c r="F322" s="164">
        <v>12</v>
      </c>
      <c r="G322" s="164">
        <v>15.5</v>
      </c>
      <c r="H322" s="164">
        <v>19</v>
      </c>
      <c r="I322" s="164">
        <v>23.5</v>
      </c>
      <c r="J322" s="164">
        <v>26.5</v>
      </c>
      <c r="K322" s="164">
        <v>22</v>
      </c>
      <c r="L322" s="164">
        <v>17</v>
      </c>
      <c r="M322" s="164">
        <v>11</v>
      </c>
      <c r="N322" s="137">
        <v>9.5</v>
      </c>
    </row>
    <row r="323" spans="1:14">
      <c r="A323" s="166"/>
      <c r="B323" s="11" t="s">
        <v>163</v>
      </c>
      <c r="C323" s="21"/>
      <c r="D323" s="21"/>
      <c r="E323" s="21"/>
      <c r="F323" s="21"/>
      <c r="G323" s="185"/>
      <c r="H323" s="185"/>
      <c r="I323" s="165"/>
      <c r="J323" s="165"/>
      <c r="K323" s="165"/>
      <c r="L323" s="165"/>
    </row>
    <row r="324" spans="1:14">
      <c r="A324" s="21" t="s">
        <v>174</v>
      </c>
      <c r="B324" s="21"/>
      <c r="C324" s="21"/>
      <c r="D324" s="21"/>
      <c r="E324" s="21"/>
      <c r="F324" s="21"/>
      <c r="G324" s="185"/>
      <c r="H324" s="185"/>
      <c r="I324" s="165"/>
      <c r="J324" s="165"/>
      <c r="K324" s="165"/>
      <c r="L324" s="165"/>
    </row>
    <row r="325" spans="1:14">
      <c r="A325" s="182"/>
      <c r="B325" s="165"/>
      <c r="C325" s="165"/>
      <c r="D325" s="165"/>
      <c r="E325" s="165"/>
      <c r="F325" s="165"/>
      <c r="G325" s="165"/>
      <c r="H325" s="165"/>
      <c r="I325" s="165"/>
      <c r="J325" s="165"/>
      <c r="K325" s="165"/>
    </row>
    <row r="326" spans="1:14" ht="15.75">
      <c r="A326" s="186"/>
      <c r="B326" s="275"/>
      <c r="C326" s="399"/>
      <c r="D326" s="399"/>
      <c r="E326" s="399"/>
      <c r="F326" s="399"/>
      <c r="G326" s="165"/>
      <c r="H326" s="165"/>
      <c r="I326" s="165"/>
      <c r="J326" s="165"/>
      <c r="K326" s="183"/>
      <c r="L326" s="286" t="s">
        <v>162</v>
      </c>
      <c r="M326" s="125"/>
      <c r="N326" s="286" t="s">
        <v>102</v>
      </c>
    </row>
    <row r="327" spans="1:14" ht="18.75">
      <c r="A327" s="300" t="s">
        <v>78</v>
      </c>
      <c r="B327" s="199"/>
      <c r="C327" s="199"/>
      <c r="D327" s="199"/>
      <c r="E327" s="199"/>
      <c r="F327" s="199"/>
      <c r="G327" s="199"/>
      <c r="H327" s="199"/>
      <c r="I327" s="199"/>
      <c r="J327" s="199"/>
      <c r="K327" s="302"/>
      <c r="L327" s="298" t="s">
        <v>161</v>
      </c>
      <c r="M327" s="190"/>
      <c r="N327" s="286" t="s">
        <v>100</v>
      </c>
    </row>
    <row r="328" spans="1:14">
      <c r="A328" s="165"/>
      <c r="B328" s="165"/>
      <c r="C328" s="165"/>
      <c r="D328" s="165"/>
      <c r="E328" s="165"/>
      <c r="F328" s="165"/>
      <c r="G328" s="165"/>
      <c r="H328" s="165"/>
      <c r="I328" s="165"/>
      <c r="J328" s="165"/>
      <c r="K328" s="302"/>
      <c r="L328" s="286" t="s">
        <v>160</v>
      </c>
      <c r="M328" s="190"/>
      <c r="N328" s="286" t="s">
        <v>98</v>
      </c>
    </row>
    <row r="329" spans="1:14" ht="19.5" customHeight="1" thickBot="1">
      <c r="A329" s="390" t="s">
        <v>178</v>
      </c>
      <c r="B329" s="390"/>
      <c r="C329" s="390"/>
      <c r="D329" s="390"/>
      <c r="E329" s="390"/>
      <c r="F329" s="390"/>
      <c r="G329" s="390"/>
      <c r="H329" s="390"/>
      <c r="I329" s="390"/>
      <c r="J329" s="390"/>
      <c r="K329" s="390"/>
      <c r="L329" s="390"/>
      <c r="M329" s="390"/>
      <c r="N329" s="390"/>
    </row>
    <row r="330" spans="1:14" ht="24.75" thickTop="1">
      <c r="A330" s="272" t="s">
        <v>69</v>
      </c>
      <c r="B330" s="225" t="s">
        <v>127</v>
      </c>
      <c r="C330" s="284" t="s">
        <v>95</v>
      </c>
      <c r="D330" s="284" t="s">
        <v>94</v>
      </c>
      <c r="E330" s="284" t="s">
        <v>93</v>
      </c>
      <c r="F330" s="284" t="s">
        <v>92</v>
      </c>
      <c r="G330" s="284" t="s">
        <v>91</v>
      </c>
      <c r="H330" s="284" t="s">
        <v>90</v>
      </c>
      <c r="I330" s="284" t="s">
        <v>89</v>
      </c>
      <c r="J330" s="285" t="s">
        <v>88</v>
      </c>
      <c r="K330" s="284" t="s">
        <v>87</v>
      </c>
      <c r="L330" s="284" t="s">
        <v>86</v>
      </c>
      <c r="M330" s="284" t="s">
        <v>85</v>
      </c>
      <c r="N330" s="283" t="s">
        <v>84</v>
      </c>
    </row>
    <row r="331" spans="1:14" ht="20.100000000000001" customHeight="1">
      <c r="A331" s="385">
        <v>1994</v>
      </c>
      <c r="B331" s="282" t="s">
        <v>118</v>
      </c>
      <c r="C331" s="184" t="s">
        <v>2</v>
      </c>
      <c r="D331" s="184" t="s">
        <v>2</v>
      </c>
      <c r="E331" s="184" t="s">
        <v>2</v>
      </c>
      <c r="F331" s="184" t="s">
        <v>2</v>
      </c>
      <c r="G331" s="164">
        <v>46.7</v>
      </c>
      <c r="H331" s="164">
        <v>47.1</v>
      </c>
      <c r="I331" s="164">
        <v>47.5</v>
      </c>
      <c r="J331" s="164">
        <v>48.2</v>
      </c>
      <c r="K331" s="164">
        <v>44.1</v>
      </c>
      <c r="L331" s="164">
        <v>40.200000000000003</v>
      </c>
      <c r="M331" s="164">
        <v>35.5</v>
      </c>
      <c r="N331" s="137">
        <v>32.5</v>
      </c>
    </row>
    <row r="332" spans="1:14" ht="20.100000000000001" customHeight="1">
      <c r="A332" s="385"/>
      <c r="B332" s="282" t="s">
        <v>117</v>
      </c>
      <c r="C332" s="184" t="s">
        <v>2</v>
      </c>
      <c r="D332" s="184" t="s">
        <v>2</v>
      </c>
      <c r="E332" s="184" t="s">
        <v>2</v>
      </c>
      <c r="F332" s="184" t="s">
        <v>2</v>
      </c>
      <c r="G332" s="164">
        <v>18.899999999999999</v>
      </c>
      <c r="H332" s="164">
        <v>22.9</v>
      </c>
      <c r="I332" s="164">
        <v>23.7</v>
      </c>
      <c r="J332" s="164">
        <v>25.4</v>
      </c>
      <c r="K332" s="164">
        <v>21.8</v>
      </c>
      <c r="L332" s="164">
        <v>19.899999999999999</v>
      </c>
      <c r="M332" s="164">
        <v>16.2</v>
      </c>
      <c r="N332" s="137">
        <v>7.5</v>
      </c>
    </row>
    <row r="333" spans="1:14" ht="20.100000000000001" customHeight="1">
      <c r="A333" s="385">
        <v>1995</v>
      </c>
      <c r="B333" s="282" t="s">
        <v>118</v>
      </c>
      <c r="C333" s="164">
        <v>28.4</v>
      </c>
      <c r="D333" s="164">
        <v>32.6</v>
      </c>
      <c r="E333" s="164">
        <v>32.6</v>
      </c>
      <c r="F333" s="164">
        <v>40.1</v>
      </c>
      <c r="G333" s="164">
        <v>43.9</v>
      </c>
      <c r="H333" s="164">
        <v>47.7</v>
      </c>
      <c r="I333" s="164">
        <v>46.7</v>
      </c>
      <c r="J333" s="164">
        <v>47</v>
      </c>
      <c r="K333" s="164">
        <v>47.2</v>
      </c>
      <c r="L333" s="164">
        <v>40.299999999999997</v>
      </c>
      <c r="M333" s="164">
        <v>36.5</v>
      </c>
      <c r="N333" s="137">
        <v>30.4</v>
      </c>
    </row>
    <row r="334" spans="1:14" ht="20.100000000000001" customHeight="1">
      <c r="A334" s="385"/>
      <c r="B334" s="282" t="s">
        <v>117</v>
      </c>
      <c r="C334" s="164">
        <v>10.4</v>
      </c>
      <c r="D334" s="164">
        <v>8.6999999999999993</v>
      </c>
      <c r="E334" s="164">
        <v>10.7</v>
      </c>
      <c r="F334" s="164">
        <v>13.4</v>
      </c>
      <c r="G334" s="164">
        <v>18.399999999999999</v>
      </c>
      <c r="H334" s="164">
        <v>22.5</v>
      </c>
      <c r="I334" s="164">
        <v>22.8</v>
      </c>
      <c r="J334" s="164">
        <v>26.3</v>
      </c>
      <c r="K334" s="164">
        <v>22.3</v>
      </c>
      <c r="L334" s="164">
        <v>18.7</v>
      </c>
      <c r="M334" s="164">
        <v>13.5</v>
      </c>
      <c r="N334" s="137">
        <v>11.8</v>
      </c>
    </row>
    <row r="335" spans="1:14" ht="20.100000000000001" customHeight="1">
      <c r="A335" s="385">
        <v>1996</v>
      </c>
      <c r="B335" s="282" t="s">
        <v>118</v>
      </c>
      <c r="C335" s="164">
        <v>29</v>
      </c>
      <c r="D335" s="164">
        <v>33.200000000000003</v>
      </c>
      <c r="E335" s="164">
        <v>35.700000000000003</v>
      </c>
      <c r="F335" s="164">
        <v>41.8</v>
      </c>
      <c r="G335" s="164">
        <v>45.6</v>
      </c>
      <c r="H335" s="164">
        <v>46.6</v>
      </c>
      <c r="I335" s="164">
        <v>48.5</v>
      </c>
      <c r="J335" s="164">
        <v>47.6</v>
      </c>
      <c r="K335" s="164">
        <v>44.6</v>
      </c>
      <c r="L335" s="164">
        <v>42</v>
      </c>
      <c r="M335" s="164">
        <v>34.5</v>
      </c>
      <c r="N335" s="137">
        <v>28.5</v>
      </c>
    </row>
    <row r="336" spans="1:14" ht="20.100000000000001" customHeight="1">
      <c r="A336" s="385"/>
      <c r="B336" s="282" t="s">
        <v>117</v>
      </c>
      <c r="C336" s="164">
        <v>9.5</v>
      </c>
      <c r="D336" s="164">
        <v>10.8</v>
      </c>
      <c r="E336" s="164">
        <v>13.2</v>
      </c>
      <c r="F336" s="164">
        <v>14.9</v>
      </c>
      <c r="G336" s="164">
        <v>18.5</v>
      </c>
      <c r="H336" s="164">
        <v>20.9</v>
      </c>
      <c r="I336" s="164">
        <v>28.3</v>
      </c>
      <c r="J336" s="164">
        <v>25.4</v>
      </c>
      <c r="K336" s="164">
        <v>24.3</v>
      </c>
      <c r="L336" s="164">
        <v>16.2</v>
      </c>
      <c r="M336" s="164">
        <v>14.5</v>
      </c>
      <c r="N336" s="137">
        <v>11.4</v>
      </c>
    </row>
    <row r="337" spans="1:14" ht="20.100000000000001" customHeight="1">
      <c r="A337" s="385">
        <v>1997</v>
      </c>
      <c r="B337" s="282" t="s">
        <v>118</v>
      </c>
      <c r="C337" s="164">
        <v>27.2</v>
      </c>
      <c r="D337" s="164">
        <v>34.299999999999997</v>
      </c>
      <c r="E337" s="164">
        <v>33.299999999999997</v>
      </c>
      <c r="F337" s="164">
        <v>39.1</v>
      </c>
      <c r="G337" s="164">
        <v>44.7</v>
      </c>
      <c r="H337" s="164">
        <v>48.6</v>
      </c>
      <c r="I337" s="164">
        <v>46.5</v>
      </c>
      <c r="J337" s="164">
        <v>48.7</v>
      </c>
      <c r="K337" s="164">
        <v>45.3</v>
      </c>
      <c r="L337" s="164">
        <v>42.4</v>
      </c>
      <c r="M337" s="164">
        <v>34.799999999999997</v>
      </c>
      <c r="N337" s="137">
        <v>29.9</v>
      </c>
    </row>
    <row r="338" spans="1:14" ht="20.100000000000001" customHeight="1">
      <c r="A338" s="385"/>
      <c r="B338" s="282" t="s">
        <v>117</v>
      </c>
      <c r="C338" s="164">
        <v>9.6999999999999993</v>
      </c>
      <c r="D338" s="164">
        <v>10.9</v>
      </c>
      <c r="E338" s="164">
        <v>10.1</v>
      </c>
      <c r="F338" s="164">
        <v>13.2</v>
      </c>
      <c r="G338" s="164">
        <v>18.2</v>
      </c>
      <c r="H338" s="164">
        <v>21</v>
      </c>
      <c r="I338" s="164">
        <v>26.1</v>
      </c>
      <c r="J338" s="164">
        <v>26.7</v>
      </c>
      <c r="K338" s="164">
        <v>23.2</v>
      </c>
      <c r="L338" s="164">
        <v>19.8</v>
      </c>
      <c r="M338" s="164">
        <v>13.2</v>
      </c>
      <c r="N338" s="137">
        <v>11.1</v>
      </c>
    </row>
    <row r="339" spans="1:14" ht="20.100000000000001" customHeight="1">
      <c r="A339" s="385">
        <v>1998</v>
      </c>
      <c r="B339" s="282" t="s">
        <v>118</v>
      </c>
      <c r="C339" s="164">
        <v>27.8</v>
      </c>
      <c r="D339" s="164">
        <v>30.7</v>
      </c>
      <c r="E339" s="164">
        <v>42.9</v>
      </c>
      <c r="F339" s="164">
        <v>42.2</v>
      </c>
      <c r="G339" s="164">
        <v>47.3</v>
      </c>
      <c r="H339" s="164">
        <v>48.8</v>
      </c>
      <c r="I339" s="164">
        <v>49</v>
      </c>
      <c r="J339" s="164">
        <v>48</v>
      </c>
      <c r="K339" s="164">
        <v>45.6</v>
      </c>
      <c r="L339" s="164">
        <v>42.7</v>
      </c>
      <c r="M339" s="164">
        <v>34.700000000000003</v>
      </c>
      <c r="N339" s="137">
        <v>35</v>
      </c>
    </row>
    <row r="340" spans="1:14" ht="20.100000000000001" customHeight="1">
      <c r="A340" s="385"/>
      <c r="B340" s="282" t="s">
        <v>117</v>
      </c>
      <c r="C340" s="164">
        <v>7.5</v>
      </c>
      <c r="D340" s="164">
        <v>8.9</v>
      </c>
      <c r="E340" s="164">
        <v>11.2</v>
      </c>
      <c r="F340" s="164">
        <v>13.8</v>
      </c>
      <c r="G340" s="164">
        <v>18.8</v>
      </c>
      <c r="H340" s="164">
        <v>25.8</v>
      </c>
      <c r="I340" s="164">
        <v>25.4</v>
      </c>
      <c r="J340" s="164">
        <v>21.9</v>
      </c>
      <c r="K340" s="164">
        <v>24.5</v>
      </c>
      <c r="L340" s="164">
        <v>20.7</v>
      </c>
      <c r="M340" s="164">
        <v>14.6</v>
      </c>
      <c r="N340" s="137">
        <v>10.6</v>
      </c>
    </row>
    <row r="341" spans="1:14" ht="20.100000000000001" customHeight="1">
      <c r="A341" s="385">
        <v>1999</v>
      </c>
      <c r="B341" s="282" t="s">
        <v>118</v>
      </c>
      <c r="C341" s="164">
        <v>29.8</v>
      </c>
      <c r="D341" s="164">
        <v>34.700000000000003</v>
      </c>
      <c r="E341" s="164">
        <v>39.6</v>
      </c>
      <c r="F341" s="164">
        <v>44.3</v>
      </c>
      <c r="G341" s="164">
        <v>47.4</v>
      </c>
      <c r="H341" s="164">
        <v>49</v>
      </c>
      <c r="I341" s="164">
        <v>49.1</v>
      </c>
      <c r="J341" s="164">
        <v>47.7</v>
      </c>
      <c r="K341" s="164">
        <v>47.8</v>
      </c>
      <c r="L341" s="164">
        <v>41.6</v>
      </c>
      <c r="M341" s="164">
        <v>37.5</v>
      </c>
      <c r="N341" s="137">
        <v>31.3</v>
      </c>
    </row>
    <row r="342" spans="1:14" ht="20.100000000000001" customHeight="1">
      <c r="A342" s="385"/>
      <c r="B342" s="282" t="s">
        <v>117</v>
      </c>
      <c r="C342" s="164">
        <v>9.5</v>
      </c>
      <c r="D342" s="164">
        <v>11</v>
      </c>
      <c r="E342" s="164">
        <v>11.6</v>
      </c>
      <c r="F342" s="164">
        <v>13.6</v>
      </c>
      <c r="G342" s="164">
        <v>20.2</v>
      </c>
      <c r="H342" s="164">
        <v>25</v>
      </c>
      <c r="I342" s="164">
        <v>26.7</v>
      </c>
      <c r="J342" s="164">
        <v>27.7</v>
      </c>
      <c r="K342" s="164">
        <v>24</v>
      </c>
      <c r="L342" s="164">
        <v>20</v>
      </c>
      <c r="M342" s="164">
        <v>13.7</v>
      </c>
      <c r="N342" s="137">
        <v>11.6</v>
      </c>
    </row>
    <row r="343" spans="1:14" ht="20.100000000000001" customHeight="1">
      <c r="A343" s="385">
        <v>2000</v>
      </c>
      <c r="B343" s="282" t="s">
        <v>118</v>
      </c>
      <c r="C343" s="164">
        <v>30.4</v>
      </c>
      <c r="D343" s="164">
        <v>35.5</v>
      </c>
      <c r="E343" s="164">
        <v>37.700000000000003</v>
      </c>
      <c r="F343" s="164">
        <v>44.1</v>
      </c>
      <c r="G343" s="164">
        <v>45.9</v>
      </c>
      <c r="H343" s="164">
        <v>47.2</v>
      </c>
      <c r="I343" s="164">
        <v>48.2</v>
      </c>
      <c r="J343" s="164">
        <v>47</v>
      </c>
      <c r="K343" s="164">
        <v>43.6</v>
      </c>
      <c r="L343" s="164">
        <v>41.5</v>
      </c>
      <c r="M343" s="164">
        <v>36.200000000000003</v>
      </c>
      <c r="N343" s="137">
        <v>31.6</v>
      </c>
    </row>
    <row r="344" spans="1:14" ht="20.100000000000001" customHeight="1">
      <c r="A344" s="385"/>
      <c r="B344" s="282" t="s">
        <v>117</v>
      </c>
      <c r="C344" s="164">
        <v>9.3000000000000007</v>
      </c>
      <c r="D344" s="164">
        <v>9.1</v>
      </c>
      <c r="E344" s="164">
        <v>10</v>
      </c>
      <c r="F344" s="164">
        <v>15.2</v>
      </c>
      <c r="G344" s="164">
        <v>20</v>
      </c>
      <c r="H344" s="164">
        <v>22.9</v>
      </c>
      <c r="I344" s="164">
        <v>23.5</v>
      </c>
      <c r="J344" s="164">
        <v>27</v>
      </c>
      <c r="K344" s="164">
        <v>24.7</v>
      </c>
      <c r="L344" s="164">
        <v>20.2</v>
      </c>
      <c r="M344" s="164">
        <v>15.3</v>
      </c>
      <c r="N344" s="137">
        <v>11.6</v>
      </c>
    </row>
    <row r="345" spans="1:14" ht="20.100000000000001" customHeight="1">
      <c r="A345" s="385">
        <v>2001</v>
      </c>
      <c r="B345" s="282" t="s">
        <v>118</v>
      </c>
      <c r="C345" s="164">
        <v>26.9</v>
      </c>
      <c r="D345" s="164">
        <v>32.5</v>
      </c>
      <c r="E345" s="164">
        <v>36.799999999999997</v>
      </c>
      <c r="F345" s="164">
        <v>42</v>
      </c>
      <c r="G345" s="164">
        <v>46.4</v>
      </c>
      <c r="H345" s="164">
        <v>47.7</v>
      </c>
      <c r="I345" s="164">
        <v>47.1</v>
      </c>
      <c r="J345" s="164">
        <v>47.4</v>
      </c>
      <c r="K345" s="164">
        <v>46</v>
      </c>
      <c r="L345" s="164">
        <v>40.6</v>
      </c>
      <c r="M345" s="164">
        <v>37.5</v>
      </c>
      <c r="N345" s="137">
        <v>32.799999999999997</v>
      </c>
    </row>
    <row r="346" spans="1:14" ht="20.100000000000001" customHeight="1">
      <c r="A346" s="385"/>
      <c r="B346" s="282" t="s">
        <v>117</v>
      </c>
      <c r="C346" s="164">
        <v>7.4</v>
      </c>
      <c r="D346" s="164">
        <v>7.5</v>
      </c>
      <c r="E346" s="164">
        <v>11.4</v>
      </c>
      <c r="F346" s="164">
        <v>15.3</v>
      </c>
      <c r="G346" s="164">
        <v>20.3</v>
      </c>
      <c r="H346" s="164">
        <v>24.1</v>
      </c>
      <c r="I346" s="164">
        <v>26</v>
      </c>
      <c r="J346" s="164">
        <v>25.7</v>
      </c>
      <c r="K346" s="164">
        <v>24.8</v>
      </c>
      <c r="L346" s="164">
        <v>20.8</v>
      </c>
      <c r="M346" s="164">
        <v>14</v>
      </c>
      <c r="N346" s="137">
        <v>14.5</v>
      </c>
    </row>
    <row r="347" spans="1:14" ht="20.100000000000001" customHeight="1">
      <c r="A347" s="385">
        <v>2002</v>
      </c>
      <c r="B347" s="282" t="s">
        <v>118</v>
      </c>
      <c r="C347" s="164">
        <v>28.8</v>
      </c>
      <c r="D347" s="164">
        <v>34</v>
      </c>
      <c r="E347" s="164">
        <v>37.5</v>
      </c>
      <c r="F347" s="164">
        <v>44.4</v>
      </c>
      <c r="G347" s="164">
        <v>46.6</v>
      </c>
      <c r="H347" s="164">
        <v>48</v>
      </c>
      <c r="I347" s="164">
        <v>47.3</v>
      </c>
      <c r="J347" s="164">
        <v>47.9</v>
      </c>
      <c r="K347" s="164">
        <v>45.5</v>
      </c>
      <c r="L347" s="164">
        <v>41.9</v>
      </c>
      <c r="M347" s="164">
        <v>35.1</v>
      </c>
      <c r="N347" s="137">
        <v>30.5</v>
      </c>
    </row>
    <row r="348" spans="1:14" ht="20.100000000000001" customHeight="1">
      <c r="A348" s="385"/>
      <c r="B348" s="282" t="s">
        <v>117</v>
      </c>
      <c r="C348" s="164">
        <v>9.1999999999999993</v>
      </c>
      <c r="D348" s="164">
        <v>8.1</v>
      </c>
      <c r="E348" s="164">
        <v>12.8</v>
      </c>
      <c r="F348" s="164">
        <v>14.2</v>
      </c>
      <c r="G348" s="164">
        <v>20.399999999999999</v>
      </c>
      <c r="H348" s="164">
        <v>22.3</v>
      </c>
      <c r="I348" s="164">
        <v>24.2</v>
      </c>
      <c r="J348" s="164">
        <v>27</v>
      </c>
      <c r="K348" s="164">
        <v>24.2</v>
      </c>
      <c r="L348" s="164">
        <v>21.1</v>
      </c>
      <c r="M348" s="164">
        <v>14.2</v>
      </c>
      <c r="N348" s="137">
        <v>9.1999999999999993</v>
      </c>
    </row>
    <row r="349" spans="1:14" ht="20.100000000000001" customHeight="1">
      <c r="A349" s="385">
        <v>2003</v>
      </c>
      <c r="B349" s="282" t="s">
        <v>118</v>
      </c>
      <c r="C349" s="164">
        <v>30</v>
      </c>
      <c r="D349" s="164">
        <v>34.299999999999997</v>
      </c>
      <c r="E349" s="164">
        <v>39.9</v>
      </c>
      <c r="F349" s="164">
        <v>42.1</v>
      </c>
      <c r="G349" s="164">
        <v>45.4</v>
      </c>
      <c r="H349" s="164">
        <v>48.1</v>
      </c>
      <c r="I349" s="164">
        <v>47</v>
      </c>
      <c r="J349" s="164">
        <v>48.3</v>
      </c>
      <c r="K349" s="164">
        <v>46.1</v>
      </c>
      <c r="L349" s="164">
        <v>42.9</v>
      </c>
      <c r="M349" s="164">
        <v>36</v>
      </c>
      <c r="N349" s="137">
        <v>31.5</v>
      </c>
    </row>
    <row r="350" spans="1:14" ht="20.100000000000001" customHeight="1">
      <c r="A350" s="385"/>
      <c r="B350" s="282" t="s">
        <v>117</v>
      </c>
      <c r="C350" s="164">
        <v>7.3</v>
      </c>
      <c r="D350" s="164">
        <v>9.6</v>
      </c>
      <c r="E350" s="164">
        <v>9.9</v>
      </c>
      <c r="F350" s="164">
        <v>16.2</v>
      </c>
      <c r="G350" s="164">
        <v>18.7</v>
      </c>
      <c r="H350" s="164">
        <v>23.6</v>
      </c>
      <c r="I350" s="164">
        <v>24</v>
      </c>
      <c r="J350" s="164">
        <v>26.7</v>
      </c>
      <c r="K350" s="164">
        <v>24</v>
      </c>
      <c r="L350" s="164">
        <v>19.8</v>
      </c>
      <c r="M350" s="164">
        <v>14.6</v>
      </c>
      <c r="N350" s="137">
        <v>11.2</v>
      </c>
    </row>
    <row r="351" spans="1:14" ht="20.100000000000001" customHeight="1">
      <c r="A351" s="385">
        <v>2004</v>
      </c>
      <c r="B351" s="282" t="s">
        <v>118</v>
      </c>
      <c r="C351" s="164">
        <v>31.8</v>
      </c>
      <c r="D351" s="164">
        <v>34.200000000000003</v>
      </c>
      <c r="E351" s="164">
        <v>38.9</v>
      </c>
      <c r="F351" s="164">
        <v>42.4</v>
      </c>
      <c r="G351" s="164">
        <v>47.9</v>
      </c>
      <c r="H351" s="164">
        <v>47</v>
      </c>
      <c r="I351" s="164">
        <v>48</v>
      </c>
      <c r="J351" s="164">
        <v>47.9</v>
      </c>
      <c r="K351" s="164">
        <v>45.2</v>
      </c>
      <c r="L351" s="164">
        <v>41.3</v>
      </c>
      <c r="M351" s="164">
        <v>35.4</v>
      </c>
      <c r="N351" s="137">
        <v>31.9</v>
      </c>
    </row>
    <row r="352" spans="1:14" ht="20.100000000000001" customHeight="1">
      <c r="A352" s="385"/>
      <c r="B352" s="282" t="s">
        <v>117</v>
      </c>
      <c r="C352" s="164">
        <v>9.1999999999999993</v>
      </c>
      <c r="D352" s="164">
        <v>9.1999999999999993</v>
      </c>
      <c r="E352" s="164">
        <v>12.7</v>
      </c>
      <c r="F352" s="164">
        <v>18.5</v>
      </c>
      <c r="G352" s="164">
        <v>18.399999999999999</v>
      </c>
      <c r="H352" s="164">
        <v>22.1</v>
      </c>
      <c r="I352" s="164">
        <v>25.3</v>
      </c>
      <c r="J352" s="164">
        <v>25.8</v>
      </c>
      <c r="K352" s="164">
        <v>24.5</v>
      </c>
      <c r="L352" s="164">
        <v>20.5</v>
      </c>
      <c r="M352" s="164">
        <v>16</v>
      </c>
      <c r="N352" s="137">
        <v>8.9</v>
      </c>
    </row>
    <row r="353" spans="1:14" ht="20.100000000000001" customHeight="1">
      <c r="A353" s="385">
        <v>2005</v>
      </c>
      <c r="B353" s="282" t="s">
        <v>118</v>
      </c>
      <c r="C353" s="164">
        <v>29</v>
      </c>
      <c r="D353" s="164">
        <v>31</v>
      </c>
      <c r="E353" s="164">
        <v>37.200000000000003</v>
      </c>
      <c r="F353" s="164">
        <v>42.6</v>
      </c>
      <c r="G353" s="164">
        <v>45.5</v>
      </c>
      <c r="H353" s="164">
        <v>47.8</v>
      </c>
      <c r="I353" s="164">
        <v>48</v>
      </c>
      <c r="J353" s="164">
        <v>48.8</v>
      </c>
      <c r="K353" s="164">
        <v>45</v>
      </c>
      <c r="L353" s="164">
        <v>40.9</v>
      </c>
      <c r="M353" s="164">
        <v>37</v>
      </c>
      <c r="N353" s="137">
        <v>32.9</v>
      </c>
    </row>
    <row r="354" spans="1:14" ht="20.100000000000001" customHeight="1">
      <c r="A354" s="385"/>
      <c r="B354" s="282" t="s">
        <v>117</v>
      </c>
      <c r="C354" s="164">
        <v>10.1</v>
      </c>
      <c r="D354" s="164">
        <v>8.8000000000000007</v>
      </c>
      <c r="E354" s="164">
        <v>13.1</v>
      </c>
      <c r="F354" s="164">
        <v>14.9</v>
      </c>
      <c r="G354" s="164">
        <v>18</v>
      </c>
      <c r="H354" s="164">
        <v>23.1</v>
      </c>
      <c r="I354" s="164">
        <v>24</v>
      </c>
      <c r="J354" s="164">
        <v>26.6</v>
      </c>
      <c r="K354" s="164">
        <v>23.5</v>
      </c>
      <c r="L354" s="164">
        <v>20.100000000000001</v>
      </c>
      <c r="M354" s="164">
        <v>16.5</v>
      </c>
      <c r="N354" s="137">
        <v>11</v>
      </c>
    </row>
    <row r="355" spans="1:14" ht="20.100000000000001" customHeight="1">
      <c r="A355" s="385">
        <v>2006</v>
      </c>
      <c r="B355" s="282" t="s">
        <v>118</v>
      </c>
      <c r="C355" s="164">
        <v>28.8</v>
      </c>
      <c r="D355" s="164">
        <v>34.200000000000003</v>
      </c>
      <c r="E355" s="164">
        <v>36.299999999999997</v>
      </c>
      <c r="F355" s="164">
        <v>41.2</v>
      </c>
      <c r="G355" s="164">
        <v>47.3</v>
      </c>
      <c r="H355" s="164">
        <v>48</v>
      </c>
      <c r="I355" s="164">
        <v>47.2</v>
      </c>
      <c r="J355" s="164">
        <v>47.1</v>
      </c>
      <c r="K355" s="164">
        <v>44</v>
      </c>
      <c r="L355" s="164">
        <v>42.5</v>
      </c>
      <c r="M355" s="164">
        <v>37.5</v>
      </c>
      <c r="N355" s="137">
        <v>30.5</v>
      </c>
    </row>
    <row r="356" spans="1:14" ht="20.100000000000001" customHeight="1">
      <c r="A356" s="385"/>
      <c r="B356" s="282" t="s">
        <v>117</v>
      </c>
      <c r="C356" s="164">
        <v>7.3</v>
      </c>
      <c r="D356" s="164">
        <v>11.3</v>
      </c>
      <c r="E356" s="164">
        <v>12.1</v>
      </c>
      <c r="F356" s="164">
        <v>15.4</v>
      </c>
      <c r="G356" s="164">
        <v>21.2</v>
      </c>
      <c r="H356" s="164">
        <v>25</v>
      </c>
      <c r="I356" s="164">
        <v>26.1</v>
      </c>
      <c r="J356" s="164">
        <v>27.3</v>
      </c>
      <c r="K356" s="164">
        <v>22</v>
      </c>
      <c r="L356" s="164">
        <v>22.1</v>
      </c>
      <c r="M356" s="164">
        <v>15.2</v>
      </c>
      <c r="N356" s="137">
        <v>10.5</v>
      </c>
    </row>
    <row r="357" spans="1:14" ht="20.100000000000001" customHeight="1">
      <c r="A357" s="385">
        <v>2007</v>
      </c>
      <c r="B357" s="282" t="s">
        <v>118</v>
      </c>
      <c r="C357" s="164">
        <v>28.5</v>
      </c>
      <c r="D357" s="164">
        <v>34.700000000000003</v>
      </c>
      <c r="E357" s="164">
        <v>36</v>
      </c>
      <c r="F357" s="164">
        <v>43.2</v>
      </c>
      <c r="G357" s="164">
        <v>44.6</v>
      </c>
      <c r="H357" s="164">
        <v>48.7</v>
      </c>
      <c r="I357" s="164">
        <v>47.5</v>
      </c>
      <c r="J357" s="164">
        <v>47.5</v>
      </c>
      <c r="K357" s="164">
        <v>45.9</v>
      </c>
      <c r="L357" s="164">
        <v>41</v>
      </c>
      <c r="M357" s="164">
        <v>36.799999999999997</v>
      </c>
      <c r="N357" s="137">
        <v>29.8</v>
      </c>
    </row>
    <row r="358" spans="1:14" ht="20.100000000000001" customHeight="1">
      <c r="A358" s="385"/>
      <c r="B358" s="282" t="s">
        <v>117</v>
      </c>
      <c r="C358" s="164">
        <v>7.8</v>
      </c>
      <c r="D358" s="164">
        <v>10.7</v>
      </c>
      <c r="E358" s="164">
        <v>11.8</v>
      </c>
      <c r="F358" s="164">
        <v>14.2</v>
      </c>
      <c r="G358" s="164">
        <v>21.7</v>
      </c>
      <c r="H358" s="164">
        <v>26.5</v>
      </c>
      <c r="I358" s="164">
        <v>25.8</v>
      </c>
      <c r="J358" s="164">
        <v>28.4</v>
      </c>
      <c r="K358" s="164">
        <v>23.9</v>
      </c>
      <c r="L358" s="164">
        <v>18.399999999999999</v>
      </c>
      <c r="M358" s="164">
        <v>15</v>
      </c>
      <c r="N358" s="137">
        <v>10.1</v>
      </c>
    </row>
    <row r="359" spans="1:14" ht="20.100000000000001" customHeight="1">
      <c r="A359" s="385">
        <v>2008</v>
      </c>
      <c r="B359" s="282" t="s">
        <v>118</v>
      </c>
      <c r="C359" s="164">
        <v>28.5</v>
      </c>
      <c r="D359" s="164">
        <v>34</v>
      </c>
      <c r="E359" s="164">
        <v>38.6</v>
      </c>
      <c r="F359" s="164">
        <v>42.2</v>
      </c>
      <c r="G359" s="164">
        <v>45.1</v>
      </c>
      <c r="H359" s="164">
        <v>49</v>
      </c>
      <c r="I359" s="164">
        <v>48.9</v>
      </c>
      <c r="J359" s="164">
        <v>46.6</v>
      </c>
      <c r="K359" s="164">
        <v>44.6</v>
      </c>
      <c r="L359" s="164">
        <v>40.9</v>
      </c>
      <c r="M359" s="164">
        <v>36.799999999999997</v>
      </c>
      <c r="N359" s="137">
        <v>31</v>
      </c>
    </row>
    <row r="360" spans="1:14" ht="20.100000000000001" customHeight="1">
      <c r="A360" s="385"/>
      <c r="B360" s="282" t="s">
        <v>117</v>
      </c>
      <c r="C360" s="164">
        <v>5.6</v>
      </c>
      <c r="D360" s="164">
        <v>5.9</v>
      </c>
      <c r="E360" s="164">
        <v>10.8</v>
      </c>
      <c r="F360" s="164">
        <v>15.9</v>
      </c>
      <c r="G360" s="164">
        <v>19.899999999999999</v>
      </c>
      <c r="H360" s="164">
        <v>23.1</v>
      </c>
      <c r="I360" s="164">
        <v>25.4</v>
      </c>
      <c r="J360" s="164">
        <v>26.5</v>
      </c>
      <c r="K360" s="164">
        <v>24.1</v>
      </c>
      <c r="L360" s="164">
        <v>20.9</v>
      </c>
      <c r="M360" s="164">
        <v>15.4</v>
      </c>
      <c r="N360" s="137">
        <v>7.4</v>
      </c>
    </row>
    <row r="361" spans="1:14" ht="20.100000000000001" customHeight="1">
      <c r="A361" s="385">
        <v>2009</v>
      </c>
      <c r="B361" s="282" t="s">
        <v>118</v>
      </c>
      <c r="C361" s="164">
        <v>29.2</v>
      </c>
      <c r="D361" s="164">
        <v>36.6</v>
      </c>
      <c r="E361" s="164">
        <v>37.6</v>
      </c>
      <c r="F361" s="164">
        <v>42</v>
      </c>
      <c r="G361" s="164">
        <v>49.3</v>
      </c>
      <c r="H361" s="164">
        <v>48.6</v>
      </c>
      <c r="I361" s="164">
        <v>48.6</v>
      </c>
      <c r="J361" s="164">
        <v>47.2</v>
      </c>
      <c r="K361" s="164">
        <v>45.5</v>
      </c>
      <c r="L361" s="164">
        <v>42</v>
      </c>
      <c r="M361" s="164">
        <v>37.1</v>
      </c>
      <c r="N361" s="137">
        <v>30.8</v>
      </c>
    </row>
    <row r="362" spans="1:14" ht="20.100000000000001" customHeight="1">
      <c r="A362" s="385"/>
      <c r="B362" s="282" t="s">
        <v>117</v>
      </c>
      <c r="C362" s="164">
        <v>8.6999999999999993</v>
      </c>
      <c r="D362" s="164">
        <v>10.5</v>
      </c>
      <c r="E362" s="164">
        <v>11.3</v>
      </c>
      <c r="F362" s="164">
        <v>15.2</v>
      </c>
      <c r="G362" s="164">
        <v>18.3</v>
      </c>
      <c r="H362" s="164">
        <v>21.9</v>
      </c>
      <c r="I362" s="164">
        <v>26.3</v>
      </c>
      <c r="J362" s="164">
        <v>26.9</v>
      </c>
      <c r="K362" s="164">
        <v>23.6</v>
      </c>
      <c r="L362" s="164">
        <v>20.9</v>
      </c>
      <c r="M362" s="164">
        <v>15.1</v>
      </c>
      <c r="N362" s="137">
        <v>12.9</v>
      </c>
    </row>
    <row r="363" spans="1:14" ht="20.100000000000001" customHeight="1">
      <c r="A363" s="385">
        <v>2010</v>
      </c>
      <c r="B363" s="282" t="s">
        <v>118</v>
      </c>
      <c r="C363" s="164">
        <v>30</v>
      </c>
      <c r="D363" s="164">
        <v>35.1</v>
      </c>
      <c r="E363" s="164">
        <v>39.799999999999997</v>
      </c>
      <c r="F363" s="164">
        <v>43</v>
      </c>
      <c r="G363" s="164">
        <v>45.6</v>
      </c>
      <c r="H363" s="164">
        <v>48.5</v>
      </c>
      <c r="I363" s="164">
        <v>49.2</v>
      </c>
      <c r="J363" s="164">
        <v>46.7</v>
      </c>
      <c r="K363" s="164">
        <v>45.2</v>
      </c>
      <c r="L363" s="164">
        <v>41.3</v>
      </c>
      <c r="M363" s="164">
        <v>34.4</v>
      </c>
      <c r="N363" s="137">
        <v>31.3</v>
      </c>
    </row>
    <row r="364" spans="1:14" ht="20.100000000000001" customHeight="1">
      <c r="A364" s="385"/>
      <c r="B364" s="282" t="s">
        <v>117</v>
      </c>
      <c r="C364" s="164">
        <v>9.9</v>
      </c>
      <c r="D364" s="164">
        <v>9.8000000000000007</v>
      </c>
      <c r="E364" s="164">
        <v>13.7</v>
      </c>
      <c r="F364" s="164">
        <v>15.5</v>
      </c>
      <c r="G364" s="164">
        <v>20.5</v>
      </c>
      <c r="H364" s="164">
        <v>25.2</v>
      </c>
      <c r="I364" s="164">
        <v>26.1</v>
      </c>
      <c r="J364" s="164">
        <v>26.3</v>
      </c>
      <c r="K364" s="164">
        <v>24</v>
      </c>
      <c r="L364" s="164">
        <v>20.7</v>
      </c>
      <c r="M364" s="164">
        <v>13</v>
      </c>
      <c r="N364" s="137">
        <v>10.8</v>
      </c>
    </row>
    <row r="365" spans="1:14">
      <c r="A365" s="281" t="s">
        <v>81</v>
      </c>
      <c r="B365" s="192"/>
      <c r="C365" s="165"/>
      <c r="D365" s="165"/>
      <c r="E365" s="165"/>
      <c r="F365" s="165"/>
      <c r="G365" s="165"/>
      <c r="H365" s="165"/>
      <c r="I365" s="165"/>
      <c r="J365" s="165"/>
      <c r="K365" s="165"/>
      <c r="L365" s="165"/>
      <c r="M365" s="165"/>
    </row>
    <row r="367" spans="1:14">
      <c r="A367" s="121"/>
      <c r="B367" s="160"/>
      <c r="C367" s="160"/>
      <c r="D367" s="160"/>
      <c r="E367" s="160"/>
      <c r="F367" s="160"/>
      <c r="G367" s="160"/>
      <c r="H367" s="160"/>
      <c r="I367" s="160"/>
      <c r="J367" s="160"/>
      <c r="K367" s="125"/>
      <c r="L367" s="286" t="s">
        <v>168</v>
      </c>
      <c r="M367" s="125"/>
      <c r="N367" s="286" t="s">
        <v>102</v>
      </c>
    </row>
    <row r="368" spans="1:14" ht="16.5" customHeight="1">
      <c r="A368" s="300" t="s">
        <v>167</v>
      </c>
      <c r="B368" s="199"/>
      <c r="C368" s="199"/>
      <c r="D368" s="199"/>
      <c r="E368" s="199"/>
      <c r="F368" s="199"/>
      <c r="G368" s="199"/>
      <c r="H368" s="199"/>
      <c r="I368" s="199"/>
      <c r="J368" s="199"/>
      <c r="K368" s="190"/>
      <c r="L368" s="356" t="s">
        <v>166</v>
      </c>
      <c r="M368" s="190"/>
      <c r="N368" s="286" t="s">
        <v>100</v>
      </c>
    </row>
    <row r="369" spans="1:14">
      <c r="A369" s="160"/>
      <c r="B369" s="160"/>
      <c r="C369" s="160"/>
      <c r="D369" s="160"/>
      <c r="E369" s="160"/>
      <c r="F369" s="160"/>
      <c r="G369" s="160"/>
      <c r="H369" s="160"/>
      <c r="I369" s="160"/>
      <c r="J369" s="160"/>
      <c r="K369" s="190"/>
      <c r="L369" s="286" t="s">
        <v>165</v>
      </c>
      <c r="M369" s="190"/>
      <c r="N369" s="286" t="s">
        <v>98</v>
      </c>
    </row>
    <row r="370" spans="1:14" ht="16.5" thickBot="1">
      <c r="A370" s="390" t="s">
        <v>177</v>
      </c>
      <c r="B370" s="390"/>
      <c r="C370" s="390"/>
      <c r="D370" s="390"/>
      <c r="E370" s="390"/>
      <c r="F370" s="390"/>
      <c r="G370" s="390"/>
      <c r="H370" s="390"/>
      <c r="I370" s="390"/>
      <c r="J370" s="390"/>
      <c r="K370" s="390"/>
      <c r="L370" s="390"/>
      <c r="M370" s="390"/>
      <c r="N370" s="390"/>
    </row>
    <row r="371" spans="1:14" ht="24.75" thickTop="1">
      <c r="A371" s="384" t="s">
        <v>69</v>
      </c>
      <c r="B371" s="385"/>
      <c r="C371" s="284" t="s">
        <v>95</v>
      </c>
      <c r="D371" s="284" t="s">
        <v>94</v>
      </c>
      <c r="E371" s="284" t="s">
        <v>93</v>
      </c>
      <c r="F371" s="284" t="s">
        <v>92</v>
      </c>
      <c r="G371" s="284" t="s">
        <v>91</v>
      </c>
      <c r="H371" s="284" t="s">
        <v>90</v>
      </c>
      <c r="I371" s="284" t="s">
        <v>89</v>
      </c>
      <c r="J371" s="285" t="s">
        <v>88</v>
      </c>
      <c r="K371" s="284" t="s">
        <v>87</v>
      </c>
      <c r="L371" s="284" t="s">
        <v>86</v>
      </c>
      <c r="M371" s="284" t="s">
        <v>85</v>
      </c>
      <c r="N371" s="283" t="s">
        <v>84</v>
      </c>
    </row>
    <row r="372" spans="1:14" ht="20.100000000000001" customHeight="1">
      <c r="A372" s="385">
        <v>1971</v>
      </c>
      <c r="B372" s="385"/>
      <c r="C372" s="163">
        <v>0</v>
      </c>
      <c r="D372" s="163">
        <v>0</v>
      </c>
      <c r="E372" s="163">
        <v>0</v>
      </c>
      <c r="F372" s="163">
        <v>0</v>
      </c>
      <c r="G372" s="163">
        <v>0</v>
      </c>
      <c r="H372" s="163">
        <v>0</v>
      </c>
      <c r="I372" s="163">
        <v>0</v>
      </c>
      <c r="J372" s="163">
        <v>0</v>
      </c>
      <c r="K372" s="163">
        <v>20</v>
      </c>
      <c r="L372" s="163">
        <v>0</v>
      </c>
      <c r="M372" s="163">
        <v>25</v>
      </c>
      <c r="N372" s="163">
        <v>10</v>
      </c>
    </row>
    <row r="373" spans="1:14" ht="20.100000000000001" customHeight="1">
      <c r="A373" s="385">
        <v>1972</v>
      </c>
      <c r="B373" s="385"/>
      <c r="C373" s="163">
        <v>0.9</v>
      </c>
      <c r="D373" s="163">
        <v>50</v>
      </c>
      <c r="E373" s="163">
        <v>165</v>
      </c>
      <c r="F373" s="163">
        <v>34.1</v>
      </c>
      <c r="G373" s="163">
        <v>0</v>
      </c>
      <c r="H373" s="163">
        <v>17</v>
      </c>
      <c r="I373" s="163">
        <v>0.5</v>
      </c>
      <c r="J373" s="163">
        <v>0</v>
      </c>
      <c r="K373" s="163">
        <v>0</v>
      </c>
      <c r="L373" s="163">
        <v>0</v>
      </c>
      <c r="M373" s="163">
        <v>0</v>
      </c>
      <c r="N373" s="163">
        <v>1</v>
      </c>
    </row>
    <row r="374" spans="1:14" ht="20.100000000000001" customHeight="1">
      <c r="A374" s="385">
        <v>1973</v>
      </c>
      <c r="B374" s="385"/>
      <c r="C374" s="163">
        <v>37.1</v>
      </c>
      <c r="D374" s="163">
        <v>0</v>
      </c>
      <c r="E374" s="163">
        <v>0</v>
      </c>
      <c r="F374" s="163">
        <v>0</v>
      </c>
      <c r="G374" s="163">
        <v>0</v>
      </c>
      <c r="H374" s="163">
        <v>0</v>
      </c>
      <c r="I374" s="163">
        <v>7.8</v>
      </c>
      <c r="J374" s="163">
        <v>26.2</v>
      </c>
      <c r="K374" s="163">
        <v>5</v>
      </c>
      <c r="L374" s="163">
        <v>0</v>
      </c>
      <c r="M374" s="163">
        <v>0</v>
      </c>
      <c r="N374" s="163">
        <v>0</v>
      </c>
    </row>
    <row r="375" spans="1:14" ht="20.100000000000001" customHeight="1">
      <c r="A375" s="385">
        <v>1974</v>
      </c>
      <c r="B375" s="385"/>
      <c r="C375" s="193">
        <v>2.2000000000000002</v>
      </c>
      <c r="D375" s="193">
        <v>22.5</v>
      </c>
      <c r="E375" s="193">
        <v>9.1999999999999993</v>
      </c>
      <c r="F375" s="193">
        <v>0.7</v>
      </c>
      <c r="G375" s="193">
        <v>0</v>
      </c>
      <c r="H375" s="193">
        <v>0</v>
      </c>
      <c r="I375" s="193">
        <v>0</v>
      </c>
      <c r="J375" s="193">
        <v>0</v>
      </c>
      <c r="K375" s="193">
        <v>8</v>
      </c>
      <c r="L375" s="193">
        <v>0</v>
      </c>
      <c r="M375" s="193">
        <v>0</v>
      </c>
      <c r="N375" s="193">
        <v>0</v>
      </c>
    </row>
    <row r="376" spans="1:14" ht="20.100000000000001" customHeight="1">
      <c r="A376" s="385">
        <v>1975</v>
      </c>
      <c r="B376" s="385"/>
      <c r="C376" s="193">
        <v>8.5</v>
      </c>
      <c r="D376" s="193">
        <v>32.4</v>
      </c>
      <c r="E376" s="193">
        <v>0</v>
      </c>
      <c r="F376" s="193">
        <v>3</v>
      </c>
      <c r="G376" s="193">
        <v>1.8</v>
      </c>
      <c r="H376" s="193">
        <v>0</v>
      </c>
      <c r="I376" s="193">
        <v>0.5</v>
      </c>
      <c r="J376" s="193">
        <v>0</v>
      </c>
      <c r="K376" s="193">
        <v>0</v>
      </c>
      <c r="L376" s="193">
        <v>0</v>
      </c>
      <c r="M376" s="193">
        <v>0</v>
      </c>
      <c r="N376" s="193">
        <v>0</v>
      </c>
    </row>
    <row r="377" spans="1:14" ht="20.100000000000001" customHeight="1">
      <c r="A377" s="385">
        <v>1976</v>
      </c>
      <c r="B377" s="385"/>
      <c r="C377" s="193">
        <v>4.0999999999999996</v>
      </c>
      <c r="D377" s="193">
        <v>99.1</v>
      </c>
      <c r="E377" s="193">
        <v>25</v>
      </c>
      <c r="F377" s="193">
        <v>0</v>
      </c>
      <c r="G377" s="193">
        <v>0</v>
      </c>
      <c r="H377" s="193">
        <v>0</v>
      </c>
      <c r="I377" s="193">
        <v>0</v>
      </c>
      <c r="J377" s="193">
        <v>17.5</v>
      </c>
      <c r="K377" s="193">
        <v>5.8</v>
      </c>
      <c r="L377" s="193">
        <v>0</v>
      </c>
      <c r="M377" s="193">
        <v>0</v>
      </c>
      <c r="N377" s="193">
        <v>0.9</v>
      </c>
    </row>
    <row r="378" spans="1:14" ht="20.100000000000001" customHeight="1">
      <c r="A378" s="385">
        <v>1977</v>
      </c>
      <c r="B378" s="385"/>
      <c r="C378" s="193">
        <v>19.600000000000001</v>
      </c>
      <c r="D378" s="193">
        <v>23.9</v>
      </c>
      <c r="E378" s="193">
        <v>3.5</v>
      </c>
      <c r="F378" s="193">
        <v>38.799999999999997</v>
      </c>
      <c r="G378" s="193">
        <v>2.5</v>
      </c>
      <c r="H378" s="193">
        <v>5.7</v>
      </c>
      <c r="I378" s="193">
        <v>3.2</v>
      </c>
      <c r="J378" s="193">
        <v>0.8</v>
      </c>
      <c r="K378" s="193">
        <v>5.4</v>
      </c>
      <c r="L378" s="193">
        <v>0</v>
      </c>
      <c r="M378" s="193">
        <v>0</v>
      </c>
      <c r="N378" s="193">
        <v>0.3</v>
      </c>
    </row>
    <row r="379" spans="1:14" ht="20.100000000000001" customHeight="1">
      <c r="A379" s="385">
        <v>1978</v>
      </c>
      <c r="B379" s="385"/>
      <c r="C379" s="193">
        <v>0</v>
      </c>
      <c r="D379" s="193">
        <v>23.8</v>
      </c>
      <c r="E379" s="193">
        <v>5.0999999999999996</v>
      </c>
      <c r="F379" s="193">
        <v>1.9</v>
      </c>
      <c r="G379" s="193">
        <v>0.5</v>
      </c>
      <c r="H379" s="193">
        <v>0</v>
      </c>
      <c r="I379" s="193">
        <v>0</v>
      </c>
      <c r="J379" s="193">
        <v>15.2</v>
      </c>
      <c r="K379" s="193">
        <v>0</v>
      </c>
      <c r="L379" s="193">
        <v>0</v>
      </c>
      <c r="M379" s="193">
        <v>0</v>
      </c>
      <c r="N379" s="193">
        <v>0</v>
      </c>
    </row>
    <row r="380" spans="1:14" ht="20.100000000000001" customHeight="1">
      <c r="A380" s="385">
        <v>1979</v>
      </c>
      <c r="B380" s="385"/>
      <c r="C380" s="193">
        <v>15.7</v>
      </c>
      <c r="D380" s="193">
        <v>0</v>
      </c>
      <c r="E380" s="193">
        <v>1.7</v>
      </c>
      <c r="F380" s="193">
        <v>0.4</v>
      </c>
      <c r="G380" s="193">
        <v>0</v>
      </c>
      <c r="H380" s="193">
        <v>0</v>
      </c>
      <c r="I380" s="193">
        <v>7.3</v>
      </c>
      <c r="J380" s="193">
        <v>4.5</v>
      </c>
      <c r="K380" s="194" t="s">
        <v>7</v>
      </c>
      <c r="L380" s="194" t="s">
        <v>7</v>
      </c>
      <c r="M380" s="193">
        <v>0</v>
      </c>
      <c r="N380" s="193">
        <v>11</v>
      </c>
    </row>
    <row r="381" spans="1:14" ht="20.100000000000001" customHeight="1">
      <c r="A381" s="385">
        <v>1980</v>
      </c>
      <c r="B381" s="385"/>
      <c r="C381" s="193">
        <v>4.2</v>
      </c>
      <c r="D381" s="193">
        <v>9</v>
      </c>
      <c r="E381" s="193">
        <v>38.6</v>
      </c>
      <c r="F381" s="193">
        <v>0.4</v>
      </c>
      <c r="G381" s="193">
        <v>2.6</v>
      </c>
      <c r="H381" s="193">
        <v>0</v>
      </c>
      <c r="I381" s="193">
        <v>0</v>
      </c>
      <c r="J381" s="193">
        <v>3.6</v>
      </c>
      <c r="K381" s="193">
        <v>5.6</v>
      </c>
      <c r="L381" s="193">
        <v>0</v>
      </c>
      <c r="M381" s="193">
        <v>0</v>
      </c>
      <c r="N381" s="193">
        <v>0</v>
      </c>
    </row>
    <row r="382" spans="1:14" ht="20.100000000000001" customHeight="1">
      <c r="A382" s="385">
        <v>1981</v>
      </c>
      <c r="B382" s="385"/>
      <c r="C382" s="193">
        <v>6.1</v>
      </c>
      <c r="D382" s="194" t="s">
        <v>7</v>
      </c>
      <c r="E382" s="193">
        <v>1.1000000000000001</v>
      </c>
      <c r="F382" s="193">
        <v>2</v>
      </c>
      <c r="G382" s="193">
        <v>35.6</v>
      </c>
      <c r="H382" s="193">
        <v>0</v>
      </c>
      <c r="I382" s="194" t="s">
        <v>7</v>
      </c>
      <c r="J382" s="193">
        <v>0</v>
      </c>
      <c r="K382" s="193">
        <v>13.2</v>
      </c>
      <c r="L382" s="193">
        <v>0</v>
      </c>
      <c r="M382" s="193">
        <v>0</v>
      </c>
      <c r="N382" s="193">
        <v>0</v>
      </c>
    </row>
    <row r="383" spans="1:14" ht="20.100000000000001" customHeight="1">
      <c r="A383" s="385">
        <v>1982</v>
      </c>
      <c r="B383" s="385"/>
      <c r="C383" s="194" t="s">
        <v>7</v>
      </c>
      <c r="D383" s="193">
        <v>147.6</v>
      </c>
      <c r="E383" s="193">
        <v>64</v>
      </c>
      <c r="F383" s="193">
        <v>1</v>
      </c>
      <c r="G383" s="193">
        <v>0</v>
      </c>
      <c r="H383" s="193">
        <v>0</v>
      </c>
      <c r="I383" s="193">
        <v>4</v>
      </c>
      <c r="J383" s="193">
        <v>15.2</v>
      </c>
      <c r="K383" s="193">
        <v>8.6999999999999993</v>
      </c>
      <c r="L383" s="194" t="s">
        <v>7</v>
      </c>
      <c r="M383" s="193">
        <v>0.1</v>
      </c>
      <c r="N383" s="193">
        <v>10.6</v>
      </c>
    </row>
    <row r="384" spans="1:14" ht="20.100000000000001" customHeight="1">
      <c r="A384" s="385">
        <v>1983</v>
      </c>
      <c r="B384" s="385"/>
      <c r="C384" s="193">
        <v>19.100000000000001</v>
      </c>
      <c r="D384" s="193">
        <v>43.4</v>
      </c>
      <c r="E384" s="193">
        <v>10.7</v>
      </c>
      <c r="F384" s="193">
        <v>48.5</v>
      </c>
      <c r="G384" s="194" t="s">
        <v>7</v>
      </c>
      <c r="H384" s="193">
        <v>0</v>
      </c>
      <c r="I384" s="194" t="s">
        <v>7</v>
      </c>
      <c r="J384" s="193">
        <v>0</v>
      </c>
      <c r="K384" s="193">
        <v>32.6</v>
      </c>
      <c r="L384" s="193">
        <v>0</v>
      </c>
      <c r="M384" s="193">
        <v>0</v>
      </c>
      <c r="N384" s="193">
        <v>0</v>
      </c>
    </row>
    <row r="385" spans="1:14" ht="20.100000000000001" customHeight="1">
      <c r="A385" s="385">
        <v>1984</v>
      </c>
      <c r="B385" s="385"/>
      <c r="C385" s="193">
        <v>0</v>
      </c>
      <c r="D385" s="194" t="s">
        <v>7</v>
      </c>
      <c r="E385" s="193">
        <v>0.6</v>
      </c>
      <c r="F385" s="193">
        <v>0</v>
      </c>
      <c r="G385" s="193">
        <v>0</v>
      </c>
      <c r="H385" s="193">
        <v>0</v>
      </c>
      <c r="I385" s="193">
        <v>0</v>
      </c>
      <c r="J385" s="193">
        <v>0</v>
      </c>
      <c r="K385" s="193">
        <v>0</v>
      </c>
      <c r="L385" s="193">
        <v>0</v>
      </c>
      <c r="M385" s="193">
        <v>0.2</v>
      </c>
      <c r="N385" s="193">
        <v>2.8</v>
      </c>
    </row>
    <row r="386" spans="1:14" ht="20.100000000000001" customHeight="1">
      <c r="A386" s="385">
        <v>1985</v>
      </c>
      <c r="B386" s="385"/>
      <c r="C386" s="193">
        <v>1.4</v>
      </c>
      <c r="D386" s="193">
        <v>0.6</v>
      </c>
      <c r="E386" s="193">
        <v>4</v>
      </c>
      <c r="F386" s="193">
        <v>1.8</v>
      </c>
      <c r="G386" s="193">
        <v>0</v>
      </c>
      <c r="H386" s="193">
        <v>0</v>
      </c>
      <c r="I386" s="193">
        <v>0</v>
      </c>
      <c r="J386" s="193">
        <v>3.2</v>
      </c>
      <c r="K386" s="193">
        <v>0</v>
      </c>
      <c r="L386" s="193">
        <v>0</v>
      </c>
      <c r="M386" s="193">
        <v>0.2</v>
      </c>
      <c r="N386" s="193">
        <v>0.2</v>
      </c>
    </row>
    <row r="387" spans="1:14" ht="20.100000000000001" customHeight="1">
      <c r="A387" s="385">
        <v>1986</v>
      </c>
      <c r="B387" s="385"/>
      <c r="C387" s="193">
        <v>35.6</v>
      </c>
      <c r="D387" s="193">
        <v>6</v>
      </c>
      <c r="E387" s="193">
        <v>0</v>
      </c>
      <c r="F387" s="193">
        <v>0.2</v>
      </c>
      <c r="G387" s="193">
        <v>0</v>
      </c>
      <c r="H387" s="193">
        <v>4.2</v>
      </c>
      <c r="I387" s="193">
        <v>1.2</v>
      </c>
      <c r="J387" s="193">
        <v>4.2</v>
      </c>
      <c r="K387" s="193">
        <v>0</v>
      </c>
      <c r="L387" s="193">
        <v>0</v>
      </c>
      <c r="M387" s="193">
        <v>0</v>
      </c>
      <c r="N387" s="193">
        <v>8.1999999999999993</v>
      </c>
    </row>
    <row r="388" spans="1:14" ht="20.100000000000001" customHeight="1">
      <c r="A388" s="385">
        <v>1987</v>
      </c>
      <c r="B388" s="385"/>
      <c r="C388" s="193">
        <v>0.4</v>
      </c>
      <c r="D388" s="193">
        <v>7.8</v>
      </c>
      <c r="E388" s="193">
        <v>60.6</v>
      </c>
      <c r="F388" s="193">
        <v>12.7</v>
      </c>
      <c r="G388" s="193">
        <v>0</v>
      </c>
      <c r="H388" s="193">
        <v>2.2000000000000002</v>
      </c>
      <c r="I388" s="193">
        <v>1</v>
      </c>
      <c r="J388" s="193">
        <v>27</v>
      </c>
      <c r="K388" s="193">
        <v>2.8</v>
      </c>
      <c r="L388" s="193">
        <v>0</v>
      </c>
      <c r="M388" s="193">
        <v>0.8</v>
      </c>
      <c r="N388" s="193">
        <v>11</v>
      </c>
    </row>
    <row r="389" spans="1:14" ht="20.100000000000001" customHeight="1">
      <c r="A389" s="385">
        <v>1988</v>
      </c>
      <c r="B389" s="385"/>
      <c r="C389" s="193">
        <v>1.8</v>
      </c>
      <c r="D389" s="193">
        <v>94.2</v>
      </c>
      <c r="E389" s="193">
        <v>0.2</v>
      </c>
      <c r="F389" s="193">
        <v>14.8</v>
      </c>
      <c r="G389" s="193">
        <v>0</v>
      </c>
      <c r="H389" s="193">
        <v>0</v>
      </c>
      <c r="I389" s="193">
        <v>2</v>
      </c>
      <c r="J389" s="193">
        <v>3.6</v>
      </c>
      <c r="K389" s="193">
        <v>0</v>
      </c>
      <c r="L389" s="193">
        <v>0</v>
      </c>
      <c r="M389" s="193">
        <v>0</v>
      </c>
      <c r="N389" s="193">
        <v>0</v>
      </c>
    </row>
    <row r="390" spans="1:14" ht="20.100000000000001" customHeight="1">
      <c r="A390" s="385">
        <v>1989</v>
      </c>
      <c r="B390" s="385"/>
      <c r="C390" s="193">
        <v>0</v>
      </c>
      <c r="D390" s="193">
        <v>16.8</v>
      </c>
      <c r="E390" s="193">
        <v>49.3</v>
      </c>
      <c r="F390" s="193">
        <v>7.7</v>
      </c>
      <c r="G390" s="193">
        <v>0</v>
      </c>
      <c r="H390" s="193">
        <v>1.8</v>
      </c>
      <c r="I390" s="193">
        <v>7.7</v>
      </c>
      <c r="J390" s="193">
        <v>0</v>
      </c>
      <c r="K390" s="193">
        <v>0</v>
      </c>
      <c r="L390" s="193">
        <v>0</v>
      </c>
      <c r="M390" s="193">
        <v>0</v>
      </c>
      <c r="N390" s="193">
        <v>36.5</v>
      </c>
    </row>
    <row r="391" spans="1:14" ht="20.100000000000001" customHeight="1">
      <c r="A391" s="385">
        <v>1990</v>
      </c>
      <c r="B391" s="385"/>
      <c r="C391" s="193">
        <v>5.2</v>
      </c>
      <c r="D391" s="193">
        <v>130.9</v>
      </c>
      <c r="E391" s="193">
        <v>0</v>
      </c>
      <c r="F391" s="193">
        <v>3.9</v>
      </c>
      <c r="G391" s="193">
        <v>0</v>
      </c>
      <c r="H391" s="193">
        <v>0</v>
      </c>
      <c r="I391" s="193">
        <v>0.3</v>
      </c>
      <c r="J391" s="193">
        <v>24</v>
      </c>
      <c r="K391" s="193">
        <v>0.3</v>
      </c>
      <c r="L391" s="193">
        <v>0</v>
      </c>
      <c r="M391" s="193">
        <v>0</v>
      </c>
      <c r="N391" s="193">
        <v>0</v>
      </c>
    </row>
    <row r="392" spans="1:14" ht="20.100000000000001" customHeight="1">
      <c r="A392" s="385">
        <v>1991</v>
      </c>
      <c r="B392" s="385"/>
      <c r="C392" s="193">
        <v>0</v>
      </c>
      <c r="D392" s="193">
        <v>5.6</v>
      </c>
      <c r="E392" s="193">
        <v>48.3</v>
      </c>
      <c r="F392" s="193">
        <v>0</v>
      </c>
      <c r="G392" s="193">
        <v>0</v>
      </c>
      <c r="H392" s="193">
        <v>0</v>
      </c>
      <c r="I392" s="193">
        <v>0</v>
      </c>
      <c r="J392" s="193">
        <v>0.3</v>
      </c>
      <c r="K392" s="193">
        <v>0</v>
      </c>
      <c r="L392" s="193">
        <v>0</v>
      </c>
      <c r="M392" s="193">
        <v>0</v>
      </c>
      <c r="N392" s="193">
        <v>1.2</v>
      </c>
    </row>
    <row r="393" spans="1:14" ht="20.100000000000001" customHeight="1">
      <c r="A393" s="385">
        <v>1992</v>
      </c>
      <c r="B393" s="385"/>
      <c r="C393" s="193">
        <v>34.299999999999997</v>
      </c>
      <c r="D393" s="193">
        <v>33.5</v>
      </c>
      <c r="E393" s="193">
        <v>2.5</v>
      </c>
      <c r="F393" s="193">
        <v>20.8</v>
      </c>
      <c r="G393" s="193">
        <v>0</v>
      </c>
      <c r="H393" s="193">
        <v>0</v>
      </c>
      <c r="I393" s="193">
        <v>12.2</v>
      </c>
      <c r="J393" s="193">
        <v>1.2</v>
      </c>
      <c r="K393" s="193">
        <v>0</v>
      </c>
      <c r="L393" s="193">
        <v>0</v>
      </c>
      <c r="M393" s="193">
        <v>0</v>
      </c>
      <c r="N393" s="193">
        <v>1.2</v>
      </c>
    </row>
    <row r="394" spans="1:14" ht="20.100000000000001" customHeight="1">
      <c r="A394" s="385">
        <v>1993</v>
      </c>
      <c r="B394" s="385"/>
      <c r="C394" s="193">
        <v>16.3</v>
      </c>
      <c r="D394" s="193">
        <v>129.9</v>
      </c>
      <c r="E394" s="193">
        <v>0</v>
      </c>
      <c r="F394" s="193">
        <v>0</v>
      </c>
      <c r="G394" s="193">
        <v>0</v>
      </c>
      <c r="H394" s="193">
        <v>0</v>
      </c>
      <c r="I394" s="193">
        <v>7.2</v>
      </c>
      <c r="J394" s="193">
        <v>4.4000000000000004</v>
      </c>
      <c r="K394" s="193">
        <v>9.8000000000000007</v>
      </c>
      <c r="L394" s="193">
        <v>0</v>
      </c>
      <c r="M394" s="193">
        <v>0.4</v>
      </c>
      <c r="N394" s="193">
        <v>17.399999999999999</v>
      </c>
    </row>
    <row r="395" spans="1:14">
      <c r="A395" s="11" t="s">
        <v>163</v>
      </c>
      <c r="B395" s="165"/>
      <c r="C395" s="165"/>
      <c r="D395" s="165"/>
      <c r="E395" s="165"/>
      <c r="F395" s="165"/>
      <c r="G395" s="166"/>
      <c r="H395" s="38"/>
      <c r="I395" s="165"/>
      <c r="J395" s="165"/>
      <c r="K395" s="165"/>
      <c r="L395" s="165"/>
      <c r="M395" s="165"/>
    </row>
    <row r="396" spans="1:14" ht="15.75">
      <c r="A396" s="120"/>
      <c r="B396" s="397"/>
      <c r="C396" s="397"/>
      <c r="D396" s="397"/>
      <c r="E396" s="397"/>
      <c r="F396" s="160"/>
      <c r="G396" s="160"/>
      <c r="H396" s="160"/>
      <c r="I396" s="160"/>
      <c r="J396" s="274"/>
    </row>
    <row r="397" spans="1:14" ht="15.75">
      <c r="A397" s="120"/>
      <c r="B397" s="274"/>
      <c r="C397" s="274"/>
      <c r="D397" s="274"/>
      <c r="E397" s="274"/>
      <c r="F397" s="160"/>
      <c r="G397" s="160"/>
      <c r="H397" s="160"/>
      <c r="I397" s="160"/>
      <c r="J397" s="274"/>
      <c r="K397" s="125"/>
      <c r="L397" s="286" t="s">
        <v>162</v>
      </c>
      <c r="M397" s="125"/>
      <c r="N397" s="286" t="s">
        <v>102</v>
      </c>
    </row>
    <row r="398" spans="1:14" ht="18.75">
      <c r="A398" s="300" t="s">
        <v>78</v>
      </c>
      <c r="B398" s="199"/>
      <c r="C398" s="199"/>
      <c r="D398" s="199"/>
      <c r="E398" s="199"/>
      <c r="F398" s="199"/>
      <c r="G398" s="199"/>
      <c r="H398" s="199"/>
      <c r="I398" s="199"/>
      <c r="J398" s="199"/>
      <c r="K398" s="190"/>
      <c r="L398" s="298" t="s">
        <v>161</v>
      </c>
      <c r="M398" s="190"/>
      <c r="N398" s="286" t="s">
        <v>100</v>
      </c>
    </row>
    <row r="399" spans="1:14" ht="18.75">
      <c r="A399" s="165"/>
      <c r="B399" s="165"/>
      <c r="C399" s="165"/>
      <c r="D399" s="165"/>
      <c r="E399" s="169"/>
      <c r="F399" s="169"/>
      <c r="G399" s="169"/>
      <c r="H399" s="169"/>
      <c r="I399" s="169"/>
      <c r="J399" s="169"/>
      <c r="K399" s="190"/>
      <c r="L399" s="286" t="s">
        <v>160</v>
      </c>
      <c r="M399" s="190"/>
      <c r="N399" s="286" t="s">
        <v>98</v>
      </c>
    </row>
    <row r="400" spans="1:14" ht="16.5" thickBot="1">
      <c r="A400" s="390" t="s">
        <v>176</v>
      </c>
      <c r="B400" s="390"/>
      <c r="C400" s="390"/>
      <c r="D400" s="390"/>
      <c r="E400" s="390"/>
      <c r="F400" s="390"/>
      <c r="G400" s="390"/>
      <c r="H400" s="390"/>
      <c r="I400" s="390"/>
      <c r="J400" s="390"/>
      <c r="K400" s="390"/>
      <c r="L400" s="390"/>
      <c r="M400" s="390"/>
      <c r="N400" s="390"/>
    </row>
    <row r="401" spans="1:14" ht="24.75" thickTop="1">
      <c r="A401" s="384" t="s">
        <v>69</v>
      </c>
      <c r="B401" s="385"/>
      <c r="C401" s="284" t="s">
        <v>95</v>
      </c>
      <c r="D401" s="284" t="s">
        <v>94</v>
      </c>
      <c r="E401" s="284" t="s">
        <v>93</v>
      </c>
      <c r="F401" s="284" t="s">
        <v>92</v>
      </c>
      <c r="G401" s="284" t="s">
        <v>91</v>
      </c>
      <c r="H401" s="284" t="s">
        <v>90</v>
      </c>
      <c r="I401" s="284" t="s">
        <v>89</v>
      </c>
      <c r="J401" s="285" t="s">
        <v>88</v>
      </c>
      <c r="K401" s="284" t="s">
        <v>87</v>
      </c>
      <c r="L401" s="284" t="s">
        <v>86</v>
      </c>
      <c r="M401" s="284" t="s">
        <v>85</v>
      </c>
      <c r="N401" s="283" t="s">
        <v>84</v>
      </c>
    </row>
    <row r="402" spans="1:14" ht="20.100000000000001" customHeight="1">
      <c r="A402" s="385">
        <v>1994</v>
      </c>
      <c r="B402" s="385"/>
      <c r="C402" s="212" t="s">
        <v>2</v>
      </c>
      <c r="D402" s="212" t="s">
        <v>2</v>
      </c>
      <c r="E402" s="212" t="s">
        <v>2</v>
      </c>
      <c r="F402" s="212" t="s">
        <v>2</v>
      </c>
      <c r="G402" s="196">
        <v>0.01</v>
      </c>
      <c r="H402" s="193">
        <v>0</v>
      </c>
      <c r="I402" s="193">
        <v>3.33</v>
      </c>
      <c r="J402" s="196">
        <v>0.01</v>
      </c>
      <c r="K402" s="193">
        <v>7.84</v>
      </c>
      <c r="L402" s="193">
        <v>0</v>
      </c>
      <c r="M402" s="193">
        <v>0</v>
      </c>
      <c r="N402" s="193">
        <v>0</v>
      </c>
    </row>
    <row r="403" spans="1:14" ht="20.100000000000001" customHeight="1">
      <c r="A403" s="385">
        <v>1995</v>
      </c>
      <c r="B403" s="385"/>
      <c r="C403" s="193">
        <v>0</v>
      </c>
      <c r="D403" s="193">
        <v>14.829999999999998</v>
      </c>
      <c r="E403" s="193">
        <v>40.85</v>
      </c>
      <c r="F403" s="193">
        <v>1</v>
      </c>
      <c r="G403" s="193">
        <v>0.5</v>
      </c>
      <c r="H403" s="193">
        <v>0</v>
      </c>
      <c r="I403" s="193">
        <v>48.79999999999999</v>
      </c>
      <c r="J403" s="193">
        <v>1.1000000000000001</v>
      </c>
      <c r="K403" s="193">
        <v>0</v>
      </c>
      <c r="L403" s="196">
        <v>0.01</v>
      </c>
      <c r="M403" s="193">
        <v>0</v>
      </c>
      <c r="N403" s="193">
        <v>12.839999999999998</v>
      </c>
    </row>
    <row r="404" spans="1:14" ht="20.100000000000001" customHeight="1">
      <c r="A404" s="385">
        <v>1996</v>
      </c>
      <c r="B404" s="385"/>
      <c r="C404" s="193">
        <v>77.299999999999983</v>
      </c>
      <c r="D404" s="193">
        <v>0.63</v>
      </c>
      <c r="E404" s="193">
        <v>63.360000000000007</v>
      </c>
      <c r="F404" s="196">
        <v>0.02</v>
      </c>
      <c r="G404" s="196">
        <v>0.02</v>
      </c>
      <c r="H404" s="193">
        <v>10.629999999999999</v>
      </c>
      <c r="I404" s="193">
        <v>4.25</v>
      </c>
      <c r="J404" s="193">
        <v>4.7</v>
      </c>
      <c r="K404" s="193">
        <v>0</v>
      </c>
      <c r="L404" s="193">
        <v>0</v>
      </c>
      <c r="M404" s="193">
        <v>0.6</v>
      </c>
      <c r="N404" s="193">
        <v>1.21</v>
      </c>
    </row>
    <row r="405" spans="1:14" ht="20.100000000000001" customHeight="1">
      <c r="A405" s="385">
        <v>1997</v>
      </c>
      <c r="B405" s="385"/>
      <c r="C405" s="193">
        <v>53.53</v>
      </c>
      <c r="D405" s="193">
        <v>0</v>
      </c>
      <c r="E405" s="193">
        <v>55.94</v>
      </c>
      <c r="F405" s="193">
        <v>9.02</v>
      </c>
      <c r="G405" s="193">
        <v>0</v>
      </c>
      <c r="H405" s="193">
        <v>0</v>
      </c>
      <c r="I405" s="193">
        <v>0.01</v>
      </c>
      <c r="J405" s="193">
        <v>0.02</v>
      </c>
      <c r="K405" s="193">
        <v>0</v>
      </c>
      <c r="L405" s="193">
        <v>3.4099999999999997</v>
      </c>
      <c r="M405" s="193">
        <v>4.43</v>
      </c>
      <c r="N405" s="193">
        <v>8.7299999999999986</v>
      </c>
    </row>
    <row r="406" spans="1:14" ht="20.100000000000001" customHeight="1">
      <c r="A406" s="385">
        <v>1998</v>
      </c>
      <c r="B406" s="385"/>
      <c r="C406" s="193">
        <v>28.24</v>
      </c>
      <c r="D406" s="193">
        <v>30.530000000000005</v>
      </c>
      <c r="E406" s="193">
        <v>7.61</v>
      </c>
      <c r="F406" s="193">
        <v>5.3</v>
      </c>
      <c r="G406" s="193">
        <v>0</v>
      </c>
      <c r="H406" s="193">
        <v>0.41000000000000003</v>
      </c>
      <c r="I406" s="196">
        <v>0.02</v>
      </c>
      <c r="J406" s="193">
        <v>7.01</v>
      </c>
      <c r="K406" s="196">
        <v>0.01</v>
      </c>
      <c r="L406" s="193">
        <v>0</v>
      </c>
      <c r="M406" s="193">
        <v>0</v>
      </c>
      <c r="N406" s="193">
        <v>0</v>
      </c>
    </row>
    <row r="407" spans="1:14" ht="20.100000000000001" customHeight="1">
      <c r="A407" s="385">
        <v>1999</v>
      </c>
      <c r="B407" s="385"/>
      <c r="C407" s="196">
        <v>0.02</v>
      </c>
      <c r="D407" s="196">
        <v>0.02</v>
      </c>
      <c r="E407" s="193">
        <v>17.630000000000006</v>
      </c>
      <c r="F407" s="193">
        <v>0</v>
      </c>
      <c r="G407" s="193">
        <v>3.6</v>
      </c>
      <c r="H407" s="193">
        <v>0</v>
      </c>
      <c r="I407" s="193">
        <v>0</v>
      </c>
      <c r="J407" s="193">
        <v>1.7999999999999998</v>
      </c>
      <c r="K407" s="196">
        <v>0.01</v>
      </c>
      <c r="L407" s="193">
        <v>0</v>
      </c>
      <c r="M407" s="193">
        <v>0</v>
      </c>
      <c r="N407" s="193">
        <v>0</v>
      </c>
    </row>
    <row r="408" spans="1:14" ht="20.100000000000001" customHeight="1">
      <c r="A408" s="385">
        <v>2000</v>
      </c>
      <c r="B408" s="385"/>
      <c r="C408" s="196">
        <v>0.01</v>
      </c>
      <c r="D408" s="193">
        <v>0</v>
      </c>
      <c r="E408" s="196">
        <v>0.02</v>
      </c>
      <c r="F408" s="193">
        <v>0</v>
      </c>
      <c r="G408" s="193">
        <v>0</v>
      </c>
      <c r="H408" s="193">
        <v>0</v>
      </c>
      <c r="I408" s="193">
        <v>17.3</v>
      </c>
      <c r="J408" s="196">
        <v>0.01</v>
      </c>
      <c r="K408" s="193">
        <v>0</v>
      </c>
      <c r="L408" s="193">
        <v>3.4</v>
      </c>
      <c r="M408" s="196">
        <v>0.01</v>
      </c>
      <c r="N408" s="193">
        <v>10.61</v>
      </c>
    </row>
    <row r="409" spans="1:14" ht="20.100000000000001" customHeight="1">
      <c r="A409" s="385">
        <v>2001</v>
      </c>
      <c r="B409" s="385"/>
      <c r="C409" s="196">
        <v>0.03</v>
      </c>
      <c r="D409" s="193">
        <v>0</v>
      </c>
      <c r="E409" s="193">
        <v>0.83000000000000007</v>
      </c>
      <c r="F409" s="193">
        <v>0</v>
      </c>
      <c r="G409" s="193">
        <v>0</v>
      </c>
      <c r="H409" s="193">
        <v>0</v>
      </c>
      <c r="I409" s="196">
        <v>0.01</v>
      </c>
      <c r="J409" s="193">
        <v>0</v>
      </c>
      <c r="K409" s="196">
        <v>0.01</v>
      </c>
      <c r="L409" s="196">
        <v>0.01</v>
      </c>
      <c r="M409" s="193">
        <v>0</v>
      </c>
      <c r="N409" s="193">
        <v>0</v>
      </c>
    </row>
    <row r="410" spans="1:14" ht="20.100000000000001" customHeight="1">
      <c r="A410" s="385">
        <v>2002</v>
      </c>
      <c r="B410" s="385"/>
      <c r="C410" s="193">
        <v>0</v>
      </c>
      <c r="D410" s="196">
        <v>0.03</v>
      </c>
      <c r="E410" s="193">
        <v>24.960000000000008</v>
      </c>
      <c r="F410" s="193">
        <v>10.83</v>
      </c>
      <c r="G410" s="193">
        <v>1.81</v>
      </c>
      <c r="H410" s="193">
        <v>0</v>
      </c>
      <c r="I410" s="193">
        <v>0</v>
      </c>
      <c r="J410" s="193">
        <v>0.8</v>
      </c>
      <c r="K410" s="196">
        <v>0.01</v>
      </c>
      <c r="L410" s="193">
        <v>0</v>
      </c>
      <c r="M410" s="193">
        <v>1.3</v>
      </c>
      <c r="N410" s="193">
        <v>0.22000000000000003</v>
      </c>
    </row>
    <row r="411" spans="1:14" ht="20.100000000000001" customHeight="1">
      <c r="A411" s="385">
        <v>2003</v>
      </c>
      <c r="B411" s="385"/>
      <c r="C411" s="193">
        <v>0.81</v>
      </c>
      <c r="D411" s="193">
        <v>1.03</v>
      </c>
      <c r="E411" s="193">
        <v>5.22</v>
      </c>
      <c r="F411" s="193">
        <v>62.91</v>
      </c>
      <c r="G411" s="193">
        <v>0</v>
      </c>
      <c r="H411" s="193">
        <v>0</v>
      </c>
      <c r="I411" s="193">
        <v>9.93</v>
      </c>
      <c r="J411" s="196">
        <v>0.02</v>
      </c>
      <c r="K411" s="193">
        <v>0</v>
      </c>
      <c r="L411" s="193">
        <v>0</v>
      </c>
      <c r="M411" s="193">
        <v>0</v>
      </c>
      <c r="N411" s="193">
        <v>0</v>
      </c>
    </row>
    <row r="412" spans="1:14" ht="20.100000000000001" customHeight="1">
      <c r="A412" s="385">
        <v>2004</v>
      </c>
      <c r="B412" s="385"/>
      <c r="C412" s="193">
        <v>4.83</v>
      </c>
      <c r="D412" s="193">
        <v>0</v>
      </c>
      <c r="E412" s="196">
        <v>0.01</v>
      </c>
      <c r="F412" s="196">
        <v>0.02</v>
      </c>
      <c r="G412" s="193">
        <v>0</v>
      </c>
      <c r="H412" s="193">
        <v>0</v>
      </c>
      <c r="I412" s="193">
        <v>1.2</v>
      </c>
      <c r="J412" s="193">
        <v>0</v>
      </c>
      <c r="K412" s="193">
        <v>0.21000000000000002</v>
      </c>
      <c r="L412" s="193">
        <v>0</v>
      </c>
      <c r="M412" s="193">
        <v>0</v>
      </c>
      <c r="N412" s="193">
        <v>26.8</v>
      </c>
    </row>
    <row r="413" spans="1:14" ht="20.100000000000001" customHeight="1">
      <c r="A413" s="385">
        <v>2005</v>
      </c>
      <c r="B413" s="385"/>
      <c r="C413" s="193">
        <v>10.709999999999999</v>
      </c>
      <c r="D413" s="193">
        <v>5.85</v>
      </c>
      <c r="E413" s="193">
        <v>3.6199999999999997</v>
      </c>
      <c r="F413" s="193">
        <v>0.01</v>
      </c>
      <c r="G413" s="193">
        <v>0.02</v>
      </c>
      <c r="H413" s="193">
        <v>0.01</v>
      </c>
      <c r="I413" s="193">
        <v>13.219999999999999</v>
      </c>
      <c r="J413" s="193">
        <v>0.01</v>
      </c>
      <c r="K413" s="193">
        <v>0</v>
      </c>
      <c r="L413" s="193">
        <v>0.01</v>
      </c>
      <c r="M413" s="193">
        <v>0</v>
      </c>
      <c r="N413" s="193">
        <v>0.5</v>
      </c>
    </row>
    <row r="414" spans="1:14" ht="20.100000000000001" customHeight="1">
      <c r="A414" s="385">
        <v>2006</v>
      </c>
      <c r="B414" s="385"/>
      <c r="C414" s="193">
        <v>0</v>
      </c>
      <c r="D414" s="193">
        <v>36</v>
      </c>
      <c r="E414" s="193">
        <v>0.64000000000000012</v>
      </c>
      <c r="F414" s="193">
        <v>0.81</v>
      </c>
      <c r="G414" s="193">
        <v>0</v>
      </c>
      <c r="H414" s="193">
        <v>0.41000000000000003</v>
      </c>
      <c r="I414" s="193">
        <v>0</v>
      </c>
      <c r="J414" s="193">
        <v>0.22</v>
      </c>
      <c r="K414" s="193">
        <v>6.6</v>
      </c>
      <c r="L414" s="193">
        <v>0</v>
      </c>
      <c r="M414" s="196">
        <v>0.01</v>
      </c>
      <c r="N414" s="193">
        <v>50.64</v>
      </c>
    </row>
    <row r="415" spans="1:14" ht="20.100000000000001" customHeight="1">
      <c r="A415" s="385">
        <v>2007</v>
      </c>
      <c r="B415" s="385"/>
      <c r="C415" s="196">
        <v>0.02</v>
      </c>
      <c r="D415" s="193">
        <v>0.56000000000000005</v>
      </c>
      <c r="E415" s="193">
        <v>61.309999999999995</v>
      </c>
      <c r="F415" s="193">
        <v>0.6</v>
      </c>
      <c r="G415" s="193">
        <v>0</v>
      </c>
      <c r="H415" s="193">
        <v>4.21</v>
      </c>
      <c r="I415" s="193">
        <v>0</v>
      </c>
      <c r="J415" s="193">
        <v>1.81</v>
      </c>
      <c r="K415" s="196">
        <v>0.01</v>
      </c>
      <c r="L415" s="193">
        <v>0</v>
      </c>
      <c r="M415" s="193">
        <v>0</v>
      </c>
      <c r="N415" s="193">
        <v>0</v>
      </c>
    </row>
    <row r="416" spans="1:14" ht="20.100000000000001" customHeight="1">
      <c r="A416" s="385">
        <v>2008</v>
      </c>
      <c r="B416" s="385"/>
      <c r="C416" s="193">
        <v>23.130000000000003</v>
      </c>
      <c r="D416" s="193">
        <v>0</v>
      </c>
      <c r="E416" s="193">
        <v>0</v>
      </c>
      <c r="F416" s="193">
        <v>0</v>
      </c>
      <c r="G416" s="193">
        <v>0</v>
      </c>
      <c r="H416" s="193">
        <v>0</v>
      </c>
      <c r="I416" s="193">
        <v>5.1099999999999994</v>
      </c>
      <c r="J416" s="193">
        <v>2.41</v>
      </c>
      <c r="K416" s="193">
        <v>6.2</v>
      </c>
      <c r="L416" s="193">
        <v>0</v>
      </c>
      <c r="M416" s="193">
        <v>0</v>
      </c>
      <c r="N416" s="193">
        <v>0</v>
      </c>
    </row>
    <row r="417" spans="1:14" ht="20.100000000000001" customHeight="1">
      <c r="A417" s="385">
        <v>2009</v>
      </c>
      <c r="B417" s="385"/>
      <c r="C417" s="193">
        <v>16.2</v>
      </c>
      <c r="D417" s="193">
        <v>0</v>
      </c>
      <c r="E417" s="193">
        <v>14.309999999999999</v>
      </c>
      <c r="F417" s="193">
        <v>10.219999999999999</v>
      </c>
      <c r="G417" s="193">
        <v>0</v>
      </c>
      <c r="H417" s="193">
        <v>0</v>
      </c>
      <c r="I417" s="196">
        <v>0.01</v>
      </c>
      <c r="J417" s="193">
        <v>0</v>
      </c>
      <c r="K417" s="193">
        <v>0</v>
      </c>
      <c r="L417" s="193">
        <v>0</v>
      </c>
      <c r="M417" s="193">
        <v>0</v>
      </c>
      <c r="N417" s="193">
        <v>74.330000000000013</v>
      </c>
    </row>
    <row r="418" spans="1:14" ht="20.100000000000001" customHeight="1">
      <c r="A418" s="385">
        <v>2010</v>
      </c>
      <c r="B418" s="385"/>
      <c r="C418" s="193">
        <v>0.6</v>
      </c>
      <c r="D418" s="193">
        <v>3.0999999999999996</v>
      </c>
      <c r="E418" s="193">
        <v>3.1999999999999997</v>
      </c>
      <c r="F418" s="196">
        <v>0.02</v>
      </c>
      <c r="G418" s="193">
        <v>0.22000000000000003</v>
      </c>
      <c r="H418" s="193">
        <v>0</v>
      </c>
      <c r="I418" s="193">
        <v>1.52</v>
      </c>
      <c r="J418" s="196">
        <v>0.04</v>
      </c>
      <c r="K418" s="193">
        <v>0</v>
      </c>
      <c r="L418" s="193">
        <v>0</v>
      </c>
      <c r="M418" s="196">
        <v>0.02</v>
      </c>
      <c r="N418" s="193">
        <v>1</v>
      </c>
    </row>
    <row r="419" spans="1:14">
      <c r="A419" s="281" t="s">
        <v>81</v>
      </c>
      <c r="B419" s="165"/>
      <c r="C419" s="165"/>
      <c r="D419" s="165"/>
      <c r="E419" s="165"/>
      <c r="F419" s="165"/>
      <c r="G419" s="165"/>
      <c r="H419" s="165"/>
      <c r="I419" s="165"/>
      <c r="J419" s="165"/>
      <c r="K419" s="165"/>
      <c r="L419" s="165"/>
      <c r="M419" s="165"/>
    </row>
    <row r="420" spans="1:14">
      <c r="A420" s="121"/>
      <c r="B420" s="160"/>
      <c r="C420" s="160"/>
      <c r="D420" s="160"/>
      <c r="E420" s="160"/>
      <c r="F420" s="160"/>
      <c r="G420" s="160"/>
      <c r="H420" s="160"/>
      <c r="I420" s="160"/>
      <c r="J420" s="160"/>
      <c r="K420" s="125"/>
      <c r="L420" s="286" t="s">
        <v>168</v>
      </c>
      <c r="M420" s="125"/>
      <c r="N420" s="286" t="s">
        <v>102</v>
      </c>
    </row>
    <row r="421" spans="1:14" ht="18.75">
      <c r="A421" s="300" t="s">
        <v>167</v>
      </c>
      <c r="B421" s="199"/>
      <c r="C421" s="199"/>
      <c r="D421" s="199"/>
      <c r="E421" s="199"/>
      <c r="F421" s="199"/>
      <c r="G421" s="199"/>
      <c r="H421" s="199"/>
      <c r="I421" s="199"/>
      <c r="J421" s="199"/>
      <c r="K421" s="190"/>
      <c r="L421" s="356" t="s">
        <v>166</v>
      </c>
      <c r="M421" s="190"/>
      <c r="N421" s="286" t="s">
        <v>100</v>
      </c>
    </row>
    <row r="422" spans="1:14">
      <c r="A422" s="160"/>
      <c r="B422" s="160"/>
      <c r="C422" s="160"/>
      <c r="D422" s="160"/>
      <c r="E422" s="160"/>
      <c r="F422" s="160"/>
      <c r="G422" s="160"/>
      <c r="H422" s="160"/>
      <c r="I422" s="160"/>
      <c r="J422" s="160"/>
      <c r="K422" s="190"/>
      <c r="L422" s="286" t="s">
        <v>165</v>
      </c>
      <c r="M422" s="190"/>
      <c r="N422" s="286" t="s">
        <v>98</v>
      </c>
    </row>
    <row r="423" spans="1:14" ht="16.5" thickBot="1">
      <c r="A423" s="390" t="s">
        <v>175</v>
      </c>
      <c r="B423" s="390"/>
      <c r="C423" s="390"/>
      <c r="D423" s="390"/>
      <c r="E423" s="390"/>
      <c r="F423" s="390"/>
      <c r="G423" s="390"/>
      <c r="H423" s="390"/>
      <c r="I423" s="390"/>
      <c r="J423" s="390"/>
      <c r="K423" s="390"/>
      <c r="L423" s="390"/>
      <c r="M423" s="390"/>
      <c r="N423" s="390"/>
    </row>
    <row r="424" spans="1:14" ht="24.75" thickTop="1">
      <c r="A424" s="394" t="s">
        <v>69</v>
      </c>
      <c r="B424" s="395"/>
      <c r="C424" s="284" t="s">
        <v>95</v>
      </c>
      <c r="D424" s="284" t="s">
        <v>94</v>
      </c>
      <c r="E424" s="284" t="s">
        <v>93</v>
      </c>
      <c r="F424" s="284" t="s">
        <v>92</v>
      </c>
      <c r="G424" s="284" t="s">
        <v>91</v>
      </c>
      <c r="H424" s="284" t="s">
        <v>90</v>
      </c>
      <c r="I424" s="284" t="s">
        <v>89</v>
      </c>
      <c r="J424" s="285" t="s">
        <v>88</v>
      </c>
      <c r="K424" s="284" t="s">
        <v>87</v>
      </c>
      <c r="L424" s="284" t="s">
        <v>86</v>
      </c>
      <c r="M424" s="284" t="s">
        <v>85</v>
      </c>
      <c r="N424" s="283" t="s">
        <v>84</v>
      </c>
    </row>
    <row r="425" spans="1:14" ht="20.100000000000001" customHeight="1">
      <c r="A425" s="395">
        <v>1988</v>
      </c>
      <c r="B425" s="395"/>
      <c r="C425" s="197">
        <v>62</v>
      </c>
      <c r="D425" s="197">
        <v>65</v>
      </c>
      <c r="E425" s="197">
        <v>57</v>
      </c>
      <c r="F425" s="197">
        <v>41</v>
      </c>
      <c r="G425" s="198">
        <v>37</v>
      </c>
      <c r="H425" s="197">
        <v>39</v>
      </c>
      <c r="I425" s="197">
        <v>45</v>
      </c>
      <c r="J425" s="197">
        <v>45</v>
      </c>
      <c r="K425" s="197">
        <v>43</v>
      </c>
      <c r="L425" s="197">
        <v>36</v>
      </c>
      <c r="M425" s="197">
        <v>56</v>
      </c>
      <c r="N425" s="197">
        <v>60</v>
      </c>
    </row>
    <row r="426" spans="1:14" ht="20.100000000000001" customHeight="1">
      <c r="A426" s="395">
        <v>1989</v>
      </c>
      <c r="B426" s="395"/>
      <c r="C426" s="197">
        <v>61</v>
      </c>
      <c r="D426" s="197">
        <v>57</v>
      </c>
      <c r="E426" s="197">
        <v>50</v>
      </c>
      <c r="F426" s="197">
        <v>46</v>
      </c>
      <c r="G426" s="197">
        <v>35</v>
      </c>
      <c r="H426" s="197">
        <v>39</v>
      </c>
      <c r="I426" s="197">
        <v>38</v>
      </c>
      <c r="J426" s="197">
        <v>36</v>
      </c>
      <c r="K426" s="197">
        <v>37</v>
      </c>
      <c r="L426" s="197">
        <v>42</v>
      </c>
      <c r="M426" s="197">
        <v>52</v>
      </c>
      <c r="N426" s="197">
        <v>66</v>
      </c>
    </row>
    <row r="427" spans="1:14" ht="20.100000000000001" customHeight="1">
      <c r="A427" s="395">
        <v>1990</v>
      </c>
      <c r="B427" s="395"/>
      <c r="C427" s="197">
        <v>62</v>
      </c>
      <c r="D427" s="197">
        <v>65</v>
      </c>
      <c r="E427" s="197">
        <v>47</v>
      </c>
      <c r="F427" s="197">
        <v>40</v>
      </c>
      <c r="G427" s="197">
        <v>33</v>
      </c>
      <c r="H427" s="197">
        <v>38</v>
      </c>
      <c r="I427" s="197">
        <v>35</v>
      </c>
      <c r="J427" s="197">
        <v>43</v>
      </c>
      <c r="K427" s="197">
        <v>47</v>
      </c>
      <c r="L427" s="197">
        <v>42</v>
      </c>
      <c r="M427" s="197">
        <v>53</v>
      </c>
      <c r="N427" s="197">
        <v>58</v>
      </c>
    </row>
    <row r="428" spans="1:14" ht="20.100000000000001" customHeight="1">
      <c r="A428" s="395">
        <v>1991</v>
      </c>
      <c r="B428" s="395"/>
      <c r="C428" s="197">
        <v>56</v>
      </c>
      <c r="D428" s="197">
        <v>52</v>
      </c>
      <c r="E428" s="197">
        <v>56</v>
      </c>
      <c r="F428" s="197">
        <v>43</v>
      </c>
      <c r="G428" s="197">
        <v>42</v>
      </c>
      <c r="H428" s="197">
        <v>42</v>
      </c>
      <c r="I428" s="197">
        <v>50</v>
      </c>
      <c r="J428" s="197">
        <v>53</v>
      </c>
      <c r="K428" s="197">
        <v>51</v>
      </c>
      <c r="L428" s="197">
        <v>53</v>
      </c>
      <c r="M428" s="197">
        <v>58</v>
      </c>
      <c r="N428" s="197">
        <v>66</v>
      </c>
    </row>
    <row r="429" spans="1:14" ht="20.100000000000001" customHeight="1">
      <c r="A429" s="395">
        <v>1992</v>
      </c>
      <c r="B429" s="395"/>
      <c r="C429" s="197">
        <v>72</v>
      </c>
      <c r="D429" s="197">
        <v>64</v>
      </c>
      <c r="E429" s="197">
        <v>47</v>
      </c>
      <c r="F429" s="197">
        <v>45</v>
      </c>
      <c r="G429" s="197">
        <v>29</v>
      </c>
      <c r="H429" s="197">
        <v>26</v>
      </c>
      <c r="I429" s="197">
        <v>37</v>
      </c>
      <c r="J429" s="197">
        <v>45</v>
      </c>
      <c r="K429" s="197">
        <v>37</v>
      </c>
      <c r="L429" s="197">
        <v>50</v>
      </c>
      <c r="M429" s="197">
        <v>52</v>
      </c>
      <c r="N429" s="197">
        <v>63</v>
      </c>
    </row>
    <row r="430" spans="1:14" ht="20.100000000000001" customHeight="1">
      <c r="A430" s="395">
        <v>1993</v>
      </c>
      <c r="B430" s="395"/>
      <c r="C430" s="197">
        <v>74</v>
      </c>
      <c r="D430" s="197">
        <v>68</v>
      </c>
      <c r="E430" s="197">
        <v>49</v>
      </c>
      <c r="F430" s="197">
        <v>44</v>
      </c>
      <c r="G430" s="197">
        <v>48</v>
      </c>
      <c r="H430" s="197">
        <v>33</v>
      </c>
      <c r="I430" s="197">
        <v>35</v>
      </c>
      <c r="J430" s="197">
        <v>35</v>
      </c>
      <c r="K430" s="197">
        <v>44</v>
      </c>
      <c r="L430" s="197">
        <v>33</v>
      </c>
      <c r="M430" s="197">
        <v>52</v>
      </c>
      <c r="N430" s="197">
        <v>61</v>
      </c>
    </row>
    <row r="431" spans="1:14">
      <c r="A431" s="165"/>
      <c r="B431" s="281" t="s">
        <v>81</v>
      </c>
      <c r="C431" s="165"/>
      <c r="D431" s="165"/>
      <c r="E431" s="165"/>
      <c r="F431" s="165"/>
      <c r="G431" s="165"/>
      <c r="H431" s="165"/>
      <c r="I431" s="165"/>
      <c r="J431" s="165"/>
      <c r="K431" s="165"/>
      <c r="L431" s="165"/>
    </row>
    <row r="432" spans="1:14">
      <c r="A432" s="21" t="s">
        <v>174</v>
      </c>
      <c r="B432" s="21"/>
      <c r="C432" s="165"/>
      <c r="D432" s="165"/>
      <c r="E432" s="165"/>
      <c r="F432" s="166"/>
      <c r="G432" s="166"/>
      <c r="H432" s="160"/>
      <c r="I432" s="165"/>
      <c r="J432" s="165"/>
      <c r="K432" s="165"/>
      <c r="L432" s="165"/>
    </row>
    <row r="433" spans="1:14">
      <c r="A433" s="48"/>
      <c r="B433" s="165"/>
      <c r="C433" s="165"/>
      <c r="D433" s="165"/>
      <c r="E433" s="165"/>
      <c r="F433" s="165"/>
      <c r="G433" s="165"/>
      <c r="H433" s="165"/>
      <c r="I433" s="165"/>
      <c r="J433" s="165"/>
      <c r="K433" s="165"/>
      <c r="L433" s="160"/>
      <c r="M433" s="160"/>
    </row>
    <row r="434" spans="1:14" ht="15.75">
      <c r="A434" s="120"/>
      <c r="B434" s="274"/>
      <c r="C434" s="274"/>
      <c r="D434" s="274"/>
      <c r="E434" s="274"/>
      <c r="F434" s="160"/>
      <c r="G434" s="160"/>
      <c r="H434" s="160"/>
      <c r="I434" s="160"/>
      <c r="J434" s="274"/>
      <c r="K434" s="125"/>
      <c r="L434" s="286" t="s">
        <v>162</v>
      </c>
      <c r="M434" s="125"/>
      <c r="N434" s="286" t="s">
        <v>102</v>
      </c>
    </row>
    <row r="435" spans="1:14" ht="18.75">
      <c r="A435" s="300" t="s">
        <v>78</v>
      </c>
      <c r="B435" s="165"/>
      <c r="C435" s="165"/>
      <c r="E435" s="199"/>
      <c r="F435" s="199"/>
      <c r="G435" s="199"/>
      <c r="H435" s="199"/>
      <c r="I435" s="199"/>
      <c r="J435" s="199"/>
      <c r="K435" s="190"/>
      <c r="L435" s="298" t="s">
        <v>161</v>
      </c>
      <c r="M435" s="190"/>
      <c r="N435" s="286" t="s">
        <v>100</v>
      </c>
    </row>
    <row r="436" spans="1:14" ht="18.75">
      <c r="A436" s="165"/>
      <c r="B436" s="169"/>
      <c r="C436" s="169"/>
      <c r="D436" s="169"/>
      <c r="E436" s="169"/>
      <c r="F436" s="169"/>
      <c r="G436" s="169"/>
      <c r="H436" s="169"/>
      <c r="I436" s="169"/>
      <c r="J436" s="169"/>
      <c r="K436" s="190"/>
      <c r="L436" s="286" t="s">
        <v>160</v>
      </c>
      <c r="M436" s="190"/>
      <c r="N436" s="286" t="s">
        <v>98</v>
      </c>
    </row>
    <row r="437" spans="1:14" ht="16.5" thickBot="1">
      <c r="A437" s="390" t="s">
        <v>173</v>
      </c>
      <c r="B437" s="390"/>
      <c r="C437" s="390"/>
      <c r="D437" s="390"/>
      <c r="E437" s="390"/>
      <c r="F437" s="390"/>
      <c r="G437" s="390"/>
      <c r="H437" s="390"/>
      <c r="I437" s="390"/>
      <c r="J437" s="390"/>
      <c r="K437" s="390"/>
      <c r="L437" s="390"/>
      <c r="M437" s="390"/>
      <c r="N437" s="390"/>
    </row>
    <row r="438" spans="1:14" ht="24.75" thickTop="1">
      <c r="A438" s="394" t="s">
        <v>69</v>
      </c>
      <c r="B438" s="395"/>
      <c r="C438" s="284" t="s">
        <v>95</v>
      </c>
      <c r="D438" s="284" t="s">
        <v>94</v>
      </c>
      <c r="E438" s="284" t="s">
        <v>93</v>
      </c>
      <c r="F438" s="284" t="s">
        <v>92</v>
      </c>
      <c r="G438" s="284" t="s">
        <v>91</v>
      </c>
      <c r="H438" s="284" t="s">
        <v>90</v>
      </c>
      <c r="I438" s="284" t="s">
        <v>89</v>
      </c>
      <c r="J438" s="285" t="s">
        <v>88</v>
      </c>
      <c r="K438" s="284" t="s">
        <v>87</v>
      </c>
      <c r="L438" s="284" t="s">
        <v>86</v>
      </c>
      <c r="M438" s="284" t="s">
        <v>85</v>
      </c>
      <c r="N438" s="283" t="s">
        <v>84</v>
      </c>
    </row>
    <row r="439" spans="1:14" ht="20.100000000000001" customHeight="1">
      <c r="A439" s="395">
        <v>1994</v>
      </c>
      <c r="B439" s="395"/>
      <c r="C439" s="198" t="s">
        <v>2</v>
      </c>
      <c r="D439" s="198" t="s">
        <v>2</v>
      </c>
      <c r="E439" s="198" t="s">
        <v>2</v>
      </c>
      <c r="F439" s="198" t="s">
        <v>2</v>
      </c>
      <c r="G439" s="198">
        <v>27.486559139784955</v>
      </c>
      <c r="H439" s="197">
        <v>28.220833333333335</v>
      </c>
      <c r="I439" s="197">
        <v>41.538978494623649</v>
      </c>
      <c r="J439" s="197">
        <v>36.81586021505376</v>
      </c>
      <c r="K439" s="197">
        <v>35.190277777777773</v>
      </c>
      <c r="L439" s="197">
        <v>38.408602150537639</v>
      </c>
      <c r="M439" s="197">
        <v>49.649999999999991</v>
      </c>
      <c r="N439" s="197">
        <v>54.721774193548384</v>
      </c>
    </row>
    <row r="440" spans="1:14" ht="20.100000000000001" customHeight="1">
      <c r="A440" s="395">
        <v>1995</v>
      </c>
      <c r="B440" s="395"/>
      <c r="C440" s="197">
        <v>62.83467741935484</v>
      </c>
      <c r="D440" s="197">
        <v>55.569940476190474</v>
      </c>
      <c r="E440" s="197">
        <v>60.674731182795711</v>
      </c>
      <c r="F440" s="197">
        <v>33.391666666666673</v>
      </c>
      <c r="G440" s="197">
        <v>26.276881720430108</v>
      </c>
      <c r="H440" s="197">
        <v>31.065277777777784</v>
      </c>
      <c r="I440" s="197">
        <v>51.655913978494624</v>
      </c>
      <c r="J440" s="197">
        <v>36.483870967741929</v>
      </c>
      <c r="K440" s="197">
        <v>39.116666666666667</v>
      </c>
      <c r="L440" s="197">
        <v>38.560483870967737</v>
      </c>
      <c r="M440" s="197">
        <v>51.37222222222222</v>
      </c>
      <c r="N440" s="197">
        <v>69.583333333333343</v>
      </c>
    </row>
    <row r="441" spans="1:14" ht="20.100000000000001" customHeight="1">
      <c r="A441" s="395">
        <v>1996</v>
      </c>
      <c r="B441" s="395"/>
      <c r="C441" s="197">
        <v>67.434139784946225</v>
      </c>
      <c r="D441" s="197">
        <v>59.011494252873561</v>
      </c>
      <c r="E441" s="197">
        <v>59.330645161290313</v>
      </c>
      <c r="F441" s="197">
        <v>35.834722222222219</v>
      </c>
      <c r="G441" s="197">
        <v>24.375</v>
      </c>
      <c r="H441" s="197">
        <v>39.066666666666656</v>
      </c>
      <c r="I441" s="197">
        <v>27.713709677419363</v>
      </c>
      <c r="J441" s="197">
        <v>35.637096774193552</v>
      </c>
      <c r="K441" s="197">
        <v>45.312500000000007</v>
      </c>
      <c r="L441" s="197">
        <v>41.932795698924743</v>
      </c>
      <c r="M441" s="197">
        <v>52.551388888888894</v>
      </c>
      <c r="N441" s="197">
        <v>57.326612903225808</v>
      </c>
    </row>
    <row r="442" spans="1:14" ht="20.100000000000001" customHeight="1">
      <c r="A442" s="395">
        <v>1997</v>
      </c>
      <c r="B442" s="395"/>
      <c r="C442" s="197">
        <v>64.896505376344081</v>
      </c>
      <c r="D442" s="197">
        <v>57.197916666666679</v>
      </c>
      <c r="E442" s="197">
        <v>60.276881720430104</v>
      </c>
      <c r="F442" s="197">
        <v>48.415277777777774</v>
      </c>
      <c r="G442" s="197">
        <v>27.465053763440856</v>
      </c>
      <c r="H442" s="197">
        <v>34.004166666666663</v>
      </c>
      <c r="I442" s="197">
        <v>44.276881720430104</v>
      </c>
      <c r="J442" s="197">
        <v>45.630376344086031</v>
      </c>
      <c r="K442" s="197">
        <v>38.356944444444444</v>
      </c>
      <c r="L442" s="197">
        <v>44.180107526881727</v>
      </c>
      <c r="M442" s="197">
        <v>62.962499999999999</v>
      </c>
      <c r="N442" s="197">
        <v>67.061827956989248</v>
      </c>
    </row>
    <row r="443" spans="1:14" ht="20.100000000000001" customHeight="1">
      <c r="A443" s="395">
        <v>1998</v>
      </c>
      <c r="B443" s="395"/>
      <c r="C443" s="197">
        <v>72.477150537634401</v>
      </c>
      <c r="D443" s="197">
        <v>61.587797619047628</v>
      </c>
      <c r="E443" s="197">
        <v>50.206989247311839</v>
      </c>
      <c r="F443" s="197">
        <v>36.945833333333333</v>
      </c>
      <c r="G443" s="197">
        <v>27.258064516129028</v>
      </c>
      <c r="H443" s="197">
        <v>27.937500000000004</v>
      </c>
      <c r="I443" s="197">
        <v>34.807795698924728</v>
      </c>
      <c r="J443" s="197">
        <v>35.865591397849457</v>
      </c>
      <c r="K443" s="197">
        <v>36.727777777777781</v>
      </c>
      <c r="L443" s="197">
        <v>40.373655913978489</v>
      </c>
      <c r="M443" s="197">
        <v>54.066666666666649</v>
      </c>
      <c r="N443" s="197">
        <v>59.479838709677409</v>
      </c>
    </row>
    <row r="444" spans="1:14" ht="20.100000000000001" customHeight="1">
      <c r="A444" s="395">
        <v>1999</v>
      </c>
      <c r="B444" s="395"/>
      <c r="C444" s="197">
        <v>61.907258064516135</v>
      </c>
      <c r="D444" s="197">
        <v>58.441964285714278</v>
      </c>
      <c r="E444" s="197">
        <v>48.590053763440871</v>
      </c>
      <c r="F444" s="197">
        <v>32.241666666666674</v>
      </c>
      <c r="G444" s="197">
        <v>31.787634408602152</v>
      </c>
      <c r="H444" s="197">
        <v>24.483333333333334</v>
      </c>
      <c r="I444" s="197">
        <v>36.486559139784937</v>
      </c>
      <c r="J444" s="197">
        <v>29.3252688172043</v>
      </c>
      <c r="K444" s="197">
        <v>41.533333333333331</v>
      </c>
      <c r="L444" s="197">
        <v>43.653225806451609</v>
      </c>
      <c r="M444" s="197">
        <v>55.911111111111111</v>
      </c>
      <c r="N444" s="197">
        <v>58.385752688172047</v>
      </c>
    </row>
    <row r="445" spans="1:14" ht="20.100000000000001" customHeight="1">
      <c r="A445" s="395">
        <v>2000</v>
      </c>
      <c r="B445" s="395"/>
      <c r="C445" s="197">
        <v>64.0510752688172</v>
      </c>
      <c r="D445" s="197">
        <v>57.484195402298852</v>
      </c>
      <c r="E445" s="197">
        <v>45.801075268817208</v>
      </c>
      <c r="F445" s="197">
        <v>29.00416666666667</v>
      </c>
      <c r="G445" s="197">
        <v>33.966397849462361</v>
      </c>
      <c r="H445" s="197">
        <v>28.813888888888883</v>
      </c>
      <c r="I445" s="197">
        <v>22.970430107526884</v>
      </c>
      <c r="J445" s="197">
        <v>25.111559139784948</v>
      </c>
      <c r="K445" s="197">
        <v>37.93611111111111</v>
      </c>
      <c r="L445" s="197">
        <v>39.922043010752702</v>
      </c>
      <c r="M445" s="197">
        <v>48.823611111111106</v>
      </c>
      <c r="N445" s="197">
        <v>56.266129032258064</v>
      </c>
    </row>
    <row r="446" spans="1:14" ht="20.100000000000001" customHeight="1">
      <c r="A446" s="395">
        <v>2001</v>
      </c>
      <c r="B446" s="395"/>
      <c r="C446" s="197">
        <v>56.885752688172047</v>
      </c>
      <c r="D446" s="197">
        <v>50.819940476190482</v>
      </c>
      <c r="E446" s="197">
        <v>41.470430107526887</v>
      </c>
      <c r="F446" s="197">
        <v>28.708333333333332</v>
      </c>
      <c r="G446" s="197">
        <v>23.908602150537632</v>
      </c>
      <c r="H446" s="197">
        <v>26.905555555555555</v>
      </c>
      <c r="I446" s="197">
        <v>30.068548387096765</v>
      </c>
      <c r="J446" s="197">
        <v>24.952956989247312</v>
      </c>
      <c r="K446" s="197">
        <v>35.426388888888887</v>
      </c>
      <c r="L446" s="197">
        <v>37.9260752688172</v>
      </c>
      <c r="M446" s="197">
        <v>46.906944444444441</v>
      </c>
      <c r="N446" s="197">
        <v>53.188172043010759</v>
      </c>
    </row>
    <row r="447" spans="1:14" ht="20.100000000000001" customHeight="1">
      <c r="A447" s="395">
        <v>2002</v>
      </c>
      <c r="B447" s="395"/>
      <c r="C447" s="197">
        <v>51.639784946236574</v>
      </c>
      <c r="D447" s="197">
        <v>49.040178571428591</v>
      </c>
      <c r="E447" s="197">
        <v>40.258064516129018</v>
      </c>
      <c r="F447" s="197">
        <v>35.281944444444449</v>
      </c>
      <c r="G447" s="197">
        <v>23.872311827956992</v>
      </c>
      <c r="H447" s="197">
        <v>29.45</v>
      </c>
      <c r="I447" s="197">
        <v>27.029569892473116</v>
      </c>
      <c r="J447" s="197">
        <v>32.795698924731191</v>
      </c>
      <c r="K447" s="197">
        <v>34.791666666666664</v>
      </c>
      <c r="L447" s="197">
        <v>36.130376344086017</v>
      </c>
      <c r="M447" s="197">
        <v>48.001388888888876</v>
      </c>
      <c r="N447" s="197">
        <v>52.247311827956985</v>
      </c>
    </row>
    <row r="448" spans="1:14" ht="20.100000000000001" customHeight="1">
      <c r="A448" s="395">
        <v>2003</v>
      </c>
      <c r="B448" s="395"/>
      <c r="C448" s="197">
        <v>59.194892473118287</v>
      </c>
      <c r="D448" s="197">
        <v>53.715773809523817</v>
      </c>
      <c r="E448" s="197">
        <v>43.361559139784958</v>
      </c>
      <c r="F448" s="197">
        <v>42.463888888888896</v>
      </c>
      <c r="G448" s="197">
        <v>31.571236559139795</v>
      </c>
      <c r="H448" s="197">
        <v>37.026388888888874</v>
      </c>
      <c r="I448" s="197">
        <v>47.232526881720432</v>
      </c>
      <c r="J448" s="197">
        <v>38.241935483870982</v>
      </c>
      <c r="K448" s="197">
        <v>41.319444444444436</v>
      </c>
      <c r="L448" s="197">
        <v>47.974462365591386</v>
      </c>
      <c r="M448" s="197">
        <v>59.297222222222217</v>
      </c>
      <c r="N448" s="197">
        <v>64.881720430107521</v>
      </c>
    </row>
    <row r="449" spans="1:14" ht="20.100000000000001" customHeight="1">
      <c r="A449" s="395">
        <v>2004</v>
      </c>
      <c r="B449" s="395"/>
      <c r="C449" s="197">
        <v>64.047043010752688</v>
      </c>
      <c r="D449" s="197">
        <v>55.770114942528735</v>
      </c>
      <c r="E449" s="197">
        <v>41.294354838709673</v>
      </c>
      <c r="F449" s="197">
        <v>38.56944444444445</v>
      </c>
      <c r="G449" s="197">
        <v>33.728494623655919</v>
      </c>
      <c r="H449" s="197">
        <v>29.668055555555551</v>
      </c>
      <c r="I449" s="197">
        <v>36.338709677419359</v>
      </c>
      <c r="J449" s="197">
        <v>45.127688172043008</v>
      </c>
      <c r="K449" s="197">
        <v>45.276388888888889</v>
      </c>
      <c r="L449" s="197">
        <v>47.849462365591386</v>
      </c>
      <c r="M449" s="197">
        <v>54.047222222222224</v>
      </c>
      <c r="N449" s="197">
        <v>67.513440860215056</v>
      </c>
    </row>
    <row r="450" spans="1:14" ht="20.100000000000001" customHeight="1">
      <c r="A450" s="395">
        <v>2005</v>
      </c>
      <c r="B450" s="395"/>
      <c r="C450" s="197">
        <v>67.958333333333329</v>
      </c>
      <c r="D450" s="197">
        <v>61.720238095238095</v>
      </c>
      <c r="E450" s="197">
        <v>51.604838709677431</v>
      </c>
      <c r="F450" s="197">
        <v>36.80694444444444</v>
      </c>
      <c r="G450" s="197">
        <v>34.547043010752688</v>
      </c>
      <c r="H450" s="197">
        <v>41.176388888888887</v>
      </c>
      <c r="I450" s="197">
        <v>43.87096774193548</v>
      </c>
      <c r="J450" s="197">
        <v>40.786290322580648</v>
      </c>
      <c r="K450" s="197">
        <v>48.331944444444439</v>
      </c>
      <c r="L450" s="197">
        <v>44.278225806451609</v>
      </c>
      <c r="M450" s="197">
        <v>60.590277777777786</v>
      </c>
      <c r="N450" s="197">
        <v>69.915322580645167</v>
      </c>
    </row>
    <row r="451" spans="1:14" ht="20.100000000000001" customHeight="1">
      <c r="A451" s="395">
        <v>2006</v>
      </c>
      <c r="B451" s="395"/>
      <c r="C451" s="197">
        <v>60.842741935483858</v>
      </c>
      <c r="D451" s="197">
        <v>57.443452380952394</v>
      </c>
      <c r="E451" s="197">
        <v>51.448924731182785</v>
      </c>
      <c r="F451" s="197">
        <v>42.051388888888873</v>
      </c>
      <c r="G451" s="197">
        <v>38.048387096774199</v>
      </c>
      <c r="H451" s="197">
        <v>36.073611111111106</v>
      </c>
      <c r="I451" s="197">
        <v>40.879032258064505</v>
      </c>
      <c r="J451" s="197">
        <v>38.319892473118287</v>
      </c>
      <c r="K451" s="197">
        <v>44.291666666666671</v>
      </c>
      <c r="L451" s="197">
        <v>49.111559139784944</v>
      </c>
      <c r="M451" s="197">
        <v>60.44166666666667</v>
      </c>
      <c r="N451" s="197">
        <v>77.573924731182785</v>
      </c>
    </row>
    <row r="452" spans="1:14" ht="20.100000000000001" customHeight="1">
      <c r="A452" s="395">
        <v>2007</v>
      </c>
      <c r="B452" s="395"/>
      <c r="C452" s="197">
        <v>67.692204301075265</v>
      </c>
      <c r="D452" s="197">
        <v>62.199404761904759</v>
      </c>
      <c r="E452" s="197">
        <v>52.373655913978489</v>
      </c>
      <c r="F452" s="197">
        <v>34.661111111111119</v>
      </c>
      <c r="G452" s="197">
        <v>35.048387096774192</v>
      </c>
      <c r="H452" s="197">
        <v>46.013888888888893</v>
      </c>
      <c r="I452" s="197">
        <v>45.461021505376337</v>
      </c>
      <c r="J452" s="197">
        <v>40.51075268817204</v>
      </c>
      <c r="K452" s="197">
        <v>38.312499999999993</v>
      </c>
      <c r="L452" s="197">
        <v>43.317204301075265</v>
      </c>
      <c r="M452" s="197">
        <v>62.419444444444451</v>
      </c>
      <c r="N452" s="197">
        <v>65.022849462365585</v>
      </c>
    </row>
    <row r="453" spans="1:14" ht="20.100000000000001" customHeight="1">
      <c r="A453" s="395">
        <v>2008</v>
      </c>
      <c r="B453" s="395"/>
      <c r="C453" s="197">
        <v>70.000000000000014</v>
      </c>
      <c r="D453" s="197">
        <v>52.987068965517253</v>
      </c>
      <c r="E453" s="197">
        <v>42.994623655913983</v>
      </c>
      <c r="F453" s="197">
        <v>37.323611111111099</v>
      </c>
      <c r="G453" s="197">
        <v>30.232526881720439</v>
      </c>
      <c r="H453" s="197">
        <v>41.790277777777781</v>
      </c>
      <c r="I453" s="197">
        <v>38.619623655913969</v>
      </c>
      <c r="J453" s="197">
        <v>43.362903225806448</v>
      </c>
      <c r="K453" s="197">
        <v>48.015277777777776</v>
      </c>
      <c r="L453" s="197">
        <v>44.172043010752695</v>
      </c>
      <c r="M453" s="197">
        <v>61.44305555555556</v>
      </c>
      <c r="N453" s="197">
        <v>70.591397849462368</v>
      </c>
    </row>
    <row r="454" spans="1:14" ht="20.100000000000001" customHeight="1">
      <c r="A454" s="395">
        <v>2009</v>
      </c>
      <c r="B454" s="395"/>
      <c r="C454" s="197">
        <v>72.811827956989276</v>
      </c>
      <c r="D454" s="197">
        <v>57.226190476190474</v>
      </c>
      <c r="E454" s="197">
        <v>50.346774193548391</v>
      </c>
      <c r="F454" s="197">
        <v>41.2986111111111</v>
      </c>
      <c r="G454" s="197">
        <v>32.666666666666671</v>
      </c>
      <c r="H454" s="197">
        <v>33.18472222222222</v>
      </c>
      <c r="I454" s="197">
        <v>49.064516129032256</v>
      </c>
      <c r="J454" s="197">
        <v>44.784946236559151</v>
      </c>
      <c r="K454" s="197">
        <v>54.462500000000006</v>
      </c>
      <c r="L454" s="197">
        <v>43.020161290322591</v>
      </c>
      <c r="M454" s="197">
        <v>57.486111111111114</v>
      </c>
      <c r="N454" s="197">
        <v>74.788978494623677</v>
      </c>
    </row>
    <row r="455" spans="1:14" ht="20.100000000000001" customHeight="1">
      <c r="A455" s="395">
        <v>2010</v>
      </c>
      <c r="B455" s="395"/>
      <c r="C455" s="197">
        <v>68.719086021505376</v>
      </c>
      <c r="D455" s="197">
        <v>58.415178571428577</v>
      </c>
      <c r="E455" s="197">
        <v>49.889784946236553</v>
      </c>
      <c r="F455" s="197">
        <v>42.47783816425121</v>
      </c>
      <c r="G455" s="197">
        <v>36.262096774193559</v>
      </c>
      <c r="H455" s="197">
        <v>40.723611111111111</v>
      </c>
      <c r="I455" s="197">
        <v>42.651881720430111</v>
      </c>
      <c r="J455" s="197">
        <v>28.836021505376348</v>
      </c>
      <c r="K455" s="197">
        <v>29.619444444444447</v>
      </c>
      <c r="L455" s="197">
        <v>43.022849462365599</v>
      </c>
      <c r="M455" s="197">
        <v>44.295833333333327</v>
      </c>
      <c r="N455" s="197">
        <v>49.807795698924735</v>
      </c>
    </row>
    <row r="456" spans="1:14">
      <c r="A456" s="281" t="s">
        <v>81</v>
      </c>
      <c r="B456" s="165"/>
      <c r="C456" s="165"/>
      <c r="D456" s="165"/>
      <c r="E456" s="165"/>
      <c r="F456" s="165"/>
      <c r="G456" s="165"/>
      <c r="H456" s="165"/>
      <c r="I456" s="165"/>
      <c r="J456" s="165"/>
      <c r="K456" s="165"/>
      <c r="L456" s="165"/>
      <c r="M456" s="165"/>
    </row>
    <row r="458" spans="1:14">
      <c r="A458" s="121"/>
      <c r="B458" s="160"/>
      <c r="C458" s="160"/>
      <c r="D458" s="160"/>
      <c r="E458" s="160"/>
      <c r="F458" s="160"/>
      <c r="G458" s="160"/>
      <c r="H458" s="160"/>
      <c r="I458" s="160"/>
      <c r="J458" s="160"/>
      <c r="K458" s="125"/>
      <c r="L458" s="286" t="s">
        <v>168</v>
      </c>
      <c r="M458" s="125"/>
      <c r="N458" s="286" t="s">
        <v>102</v>
      </c>
    </row>
    <row r="459" spans="1:14" ht="18.75">
      <c r="A459" s="300" t="s">
        <v>167</v>
      </c>
      <c r="B459" s="199"/>
      <c r="C459" s="199"/>
      <c r="D459" s="199"/>
      <c r="E459" s="199"/>
      <c r="F459" s="199"/>
      <c r="G459" s="199"/>
      <c r="H459" s="199"/>
      <c r="I459" s="199"/>
      <c r="J459" s="199"/>
      <c r="K459" s="190"/>
      <c r="L459" s="356" t="s">
        <v>166</v>
      </c>
      <c r="M459" s="190"/>
      <c r="N459" s="286" t="s">
        <v>100</v>
      </c>
    </row>
    <row r="460" spans="1:14">
      <c r="A460" s="160"/>
      <c r="B460" s="160"/>
      <c r="C460" s="160"/>
      <c r="D460" s="160"/>
      <c r="E460" s="160"/>
      <c r="F460" s="160"/>
      <c r="G460" s="160"/>
      <c r="H460" s="160"/>
      <c r="I460" s="160"/>
      <c r="J460" s="160"/>
      <c r="K460" s="190"/>
      <c r="L460" s="286" t="s">
        <v>165</v>
      </c>
      <c r="M460" s="190"/>
      <c r="N460" s="286" t="s">
        <v>98</v>
      </c>
    </row>
    <row r="461" spans="1:14" ht="16.5" thickBot="1">
      <c r="A461" s="390" t="s">
        <v>172</v>
      </c>
      <c r="B461" s="390"/>
      <c r="C461" s="390"/>
      <c r="D461" s="390"/>
      <c r="E461" s="390"/>
      <c r="F461" s="390"/>
      <c r="G461" s="390"/>
      <c r="H461" s="390"/>
      <c r="I461" s="390"/>
      <c r="J461" s="390"/>
      <c r="K461" s="390"/>
      <c r="L461" s="390"/>
      <c r="M461" s="390"/>
      <c r="N461" s="390"/>
    </row>
    <row r="462" spans="1:14" ht="24.75" thickTop="1">
      <c r="A462" s="394" t="s">
        <v>69</v>
      </c>
      <c r="B462" s="395"/>
      <c r="C462" s="284" t="s">
        <v>95</v>
      </c>
      <c r="D462" s="284" t="s">
        <v>94</v>
      </c>
      <c r="E462" s="284" t="s">
        <v>93</v>
      </c>
      <c r="F462" s="284" t="s">
        <v>92</v>
      </c>
      <c r="G462" s="284" t="s">
        <v>91</v>
      </c>
      <c r="H462" s="284" t="s">
        <v>90</v>
      </c>
      <c r="I462" s="284" t="s">
        <v>89</v>
      </c>
      <c r="J462" s="285" t="s">
        <v>88</v>
      </c>
      <c r="K462" s="284" t="s">
        <v>87</v>
      </c>
      <c r="L462" s="284" t="s">
        <v>86</v>
      </c>
      <c r="M462" s="284" t="s">
        <v>85</v>
      </c>
      <c r="N462" s="283" t="s">
        <v>84</v>
      </c>
    </row>
    <row r="463" spans="1:14" ht="20.100000000000001" customHeight="1">
      <c r="A463" s="395">
        <v>1980</v>
      </c>
      <c r="B463" s="395"/>
      <c r="C463" s="197">
        <v>81</v>
      </c>
      <c r="D463" s="197">
        <v>79</v>
      </c>
      <c r="E463" s="197">
        <v>74</v>
      </c>
      <c r="F463" s="197">
        <v>57</v>
      </c>
      <c r="G463" s="197">
        <v>60</v>
      </c>
      <c r="H463" s="197">
        <v>76</v>
      </c>
      <c r="I463" s="197">
        <v>60</v>
      </c>
      <c r="J463" s="197">
        <v>41</v>
      </c>
      <c r="K463" s="197">
        <v>63</v>
      </c>
      <c r="L463" s="197">
        <v>78</v>
      </c>
      <c r="M463" s="197">
        <v>76</v>
      </c>
      <c r="N463" s="197">
        <v>81</v>
      </c>
    </row>
    <row r="464" spans="1:14" ht="20.100000000000001" customHeight="1">
      <c r="A464" s="395">
        <v>1981</v>
      </c>
      <c r="B464" s="395"/>
      <c r="C464" s="197">
        <v>82</v>
      </c>
      <c r="D464" s="197">
        <v>75</v>
      </c>
      <c r="E464" s="197">
        <v>71</v>
      </c>
      <c r="F464" s="197">
        <v>51</v>
      </c>
      <c r="G464" s="197">
        <v>66</v>
      </c>
      <c r="H464" s="197">
        <v>66</v>
      </c>
      <c r="I464" s="197">
        <v>68</v>
      </c>
      <c r="J464" s="197">
        <v>66</v>
      </c>
      <c r="K464" s="197">
        <v>67</v>
      </c>
      <c r="L464" s="197">
        <v>77</v>
      </c>
      <c r="M464" s="197">
        <v>84</v>
      </c>
      <c r="N464" s="197">
        <v>88</v>
      </c>
    </row>
    <row r="465" spans="1:14" ht="20.100000000000001" customHeight="1">
      <c r="A465" s="395">
        <v>1982</v>
      </c>
      <c r="B465" s="395"/>
      <c r="C465" s="197">
        <v>88</v>
      </c>
      <c r="D465" s="197">
        <v>92</v>
      </c>
      <c r="E465" s="197">
        <v>95</v>
      </c>
      <c r="F465" s="197">
        <v>87</v>
      </c>
      <c r="G465" s="197">
        <v>83</v>
      </c>
      <c r="H465" s="197">
        <v>78</v>
      </c>
      <c r="I465" s="197">
        <v>83</v>
      </c>
      <c r="J465" s="197">
        <v>84</v>
      </c>
      <c r="K465" s="197">
        <v>81</v>
      </c>
      <c r="L465" s="197">
        <v>87</v>
      </c>
      <c r="M465" s="197">
        <v>90</v>
      </c>
      <c r="N465" s="197">
        <v>93</v>
      </c>
    </row>
    <row r="466" spans="1:14" ht="20.100000000000001" customHeight="1">
      <c r="A466" s="395">
        <v>1983</v>
      </c>
      <c r="B466" s="395"/>
      <c r="C466" s="197">
        <v>93</v>
      </c>
      <c r="D466" s="197">
        <v>92</v>
      </c>
      <c r="E466" s="197">
        <v>91</v>
      </c>
      <c r="F466" s="197">
        <v>85</v>
      </c>
      <c r="G466" s="197">
        <v>78</v>
      </c>
      <c r="H466" s="197">
        <v>80</v>
      </c>
      <c r="I466" s="197">
        <v>76</v>
      </c>
      <c r="J466" s="197">
        <v>73</v>
      </c>
      <c r="K466" s="197">
        <v>83</v>
      </c>
      <c r="L466" s="197">
        <v>79</v>
      </c>
      <c r="M466" s="197">
        <v>86</v>
      </c>
      <c r="N466" s="197">
        <v>90</v>
      </c>
    </row>
    <row r="467" spans="1:14" ht="20.100000000000001" customHeight="1">
      <c r="A467" s="395">
        <v>1984</v>
      </c>
      <c r="B467" s="395"/>
      <c r="C467" s="197">
        <v>88</v>
      </c>
      <c r="D467" s="197">
        <v>82</v>
      </c>
      <c r="E467" s="197">
        <v>78</v>
      </c>
      <c r="F467" s="197">
        <v>68</v>
      </c>
      <c r="G467" s="197">
        <v>69</v>
      </c>
      <c r="H467" s="197">
        <v>85</v>
      </c>
      <c r="I467" s="197">
        <v>67</v>
      </c>
      <c r="J467" s="197">
        <v>84</v>
      </c>
      <c r="K467" s="197">
        <v>76</v>
      </c>
      <c r="L467" s="197">
        <v>85</v>
      </c>
      <c r="M467" s="197">
        <v>89</v>
      </c>
      <c r="N467" s="197">
        <v>96</v>
      </c>
    </row>
    <row r="468" spans="1:14" ht="20.100000000000001" customHeight="1">
      <c r="A468" s="395">
        <v>1985</v>
      </c>
      <c r="B468" s="395"/>
      <c r="C468" s="197">
        <v>94</v>
      </c>
      <c r="D468" s="197">
        <v>93</v>
      </c>
      <c r="E468" s="197">
        <v>78</v>
      </c>
      <c r="F468" s="197">
        <v>81</v>
      </c>
      <c r="G468" s="197">
        <v>71</v>
      </c>
      <c r="H468" s="197">
        <v>68</v>
      </c>
      <c r="I468" s="197">
        <v>63</v>
      </c>
      <c r="J468" s="197">
        <v>53</v>
      </c>
      <c r="K468" s="197">
        <v>68</v>
      </c>
      <c r="L468" s="197">
        <v>79</v>
      </c>
      <c r="M468" s="197">
        <v>83</v>
      </c>
      <c r="N468" s="197">
        <v>85</v>
      </c>
    </row>
    <row r="469" spans="1:14" ht="20.100000000000001" customHeight="1">
      <c r="A469" s="395">
        <v>1986</v>
      </c>
      <c r="B469" s="395"/>
      <c r="C469" s="197">
        <v>91</v>
      </c>
      <c r="D469" s="197">
        <v>89</v>
      </c>
      <c r="E469" s="197">
        <v>86</v>
      </c>
      <c r="F469" s="197">
        <v>71</v>
      </c>
      <c r="G469" s="197">
        <v>54</v>
      </c>
      <c r="H469" s="197">
        <v>77</v>
      </c>
      <c r="I469" s="197">
        <v>60</v>
      </c>
      <c r="J469" s="197">
        <v>62</v>
      </c>
      <c r="K469" s="197">
        <v>63</v>
      </c>
      <c r="L469" s="197">
        <v>78</v>
      </c>
      <c r="M469" s="197">
        <v>84</v>
      </c>
      <c r="N469" s="197">
        <v>87</v>
      </c>
    </row>
    <row r="470" spans="1:14" ht="20.100000000000001" customHeight="1">
      <c r="A470" s="395">
        <v>1987</v>
      </c>
      <c r="B470" s="395"/>
      <c r="C470" s="197">
        <v>87</v>
      </c>
      <c r="D470" s="197">
        <v>84</v>
      </c>
      <c r="E470" s="197">
        <v>70</v>
      </c>
      <c r="F470" s="197">
        <v>69</v>
      </c>
      <c r="G470" s="197">
        <v>56</v>
      </c>
      <c r="H470" s="197">
        <v>74</v>
      </c>
      <c r="I470" s="197">
        <v>55</v>
      </c>
      <c r="J470" s="197">
        <v>67</v>
      </c>
      <c r="K470" s="197">
        <v>70</v>
      </c>
      <c r="L470" s="197">
        <v>66</v>
      </c>
      <c r="M470" s="197">
        <v>85</v>
      </c>
      <c r="N470" s="197">
        <v>90</v>
      </c>
    </row>
    <row r="471" spans="1:14" ht="20.100000000000001" customHeight="1">
      <c r="A471" s="395">
        <v>1988</v>
      </c>
      <c r="B471" s="395"/>
      <c r="C471" s="197">
        <v>88</v>
      </c>
      <c r="D471" s="197">
        <v>86</v>
      </c>
      <c r="E471" s="197">
        <v>86</v>
      </c>
      <c r="F471" s="197">
        <v>65</v>
      </c>
      <c r="G471" s="197">
        <v>66</v>
      </c>
      <c r="H471" s="197">
        <v>68</v>
      </c>
      <c r="I471" s="197">
        <v>69</v>
      </c>
      <c r="J471" s="197">
        <v>73</v>
      </c>
      <c r="K471" s="197">
        <v>71</v>
      </c>
      <c r="L471" s="197">
        <v>71</v>
      </c>
      <c r="M471" s="197">
        <v>91</v>
      </c>
      <c r="N471" s="197">
        <v>92</v>
      </c>
    </row>
    <row r="472" spans="1:14" ht="20.100000000000001" customHeight="1">
      <c r="A472" s="395">
        <v>1989</v>
      </c>
      <c r="B472" s="395"/>
      <c r="C472" s="197">
        <v>92</v>
      </c>
      <c r="D472" s="197">
        <v>88</v>
      </c>
      <c r="E472" s="197">
        <v>82</v>
      </c>
      <c r="F472" s="197">
        <v>77</v>
      </c>
      <c r="G472" s="197">
        <v>63</v>
      </c>
      <c r="H472" s="197">
        <v>64</v>
      </c>
      <c r="I472" s="197">
        <v>57</v>
      </c>
      <c r="J472" s="197">
        <v>58</v>
      </c>
      <c r="K472" s="197">
        <v>56</v>
      </c>
      <c r="L472" s="197">
        <v>69</v>
      </c>
      <c r="M472" s="197">
        <v>81</v>
      </c>
      <c r="N472" s="197">
        <v>89</v>
      </c>
    </row>
    <row r="473" spans="1:14" ht="20.100000000000001" customHeight="1">
      <c r="A473" s="395">
        <v>1990</v>
      </c>
      <c r="B473" s="395"/>
      <c r="C473" s="197">
        <v>91</v>
      </c>
      <c r="D473" s="197">
        <v>90</v>
      </c>
      <c r="E473" s="197">
        <v>82</v>
      </c>
      <c r="F473" s="197">
        <v>69</v>
      </c>
      <c r="G473" s="197">
        <v>57</v>
      </c>
      <c r="H473" s="197">
        <v>69</v>
      </c>
      <c r="I473" s="197">
        <v>55</v>
      </c>
      <c r="J473" s="197">
        <v>72</v>
      </c>
      <c r="K473" s="197">
        <v>81</v>
      </c>
      <c r="L473" s="197">
        <v>76</v>
      </c>
      <c r="M473" s="197">
        <v>84</v>
      </c>
      <c r="N473" s="197">
        <v>88</v>
      </c>
    </row>
    <row r="474" spans="1:14" ht="20.100000000000001" customHeight="1">
      <c r="A474" s="395">
        <v>1991</v>
      </c>
      <c r="B474" s="395"/>
      <c r="C474" s="197">
        <v>85</v>
      </c>
      <c r="D474" s="197">
        <v>81</v>
      </c>
      <c r="E474" s="197">
        <v>85</v>
      </c>
      <c r="F474" s="197">
        <v>72</v>
      </c>
      <c r="G474" s="197">
        <v>76</v>
      </c>
      <c r="H474" s="197">
        <v>72</v>
      </c>
      <c r="I474" s="197">
        <v>81</v>
      </c>
      <c r="J474" s="197">
        <v>80</v>
      </c>
      <c r="K474" s="197">
        <v>78</v>
      </c>
      <c r="L474" s="197">
        <v>88</v>
      </c>
      <c r="M474" s="197">
        <v>95</v>
      </c>
      <c r="N474" s="197">
        <v>94</v>
      </c>
    </row>
    <row r="475" spans="1:14" ht="20.100000000000001" customHeight="1">
      <c r="A475" s="395">
        <v>1992</v>
      </c>
      <c r="B475" s="395"/>
      <c r="C475" s="197">
        <v>95</v>
      </c>
      <c r="D475" s="197">
        <v>96</v>
      </c>
      <c r="E475" s="197">
        <v>83</v>
      </c>
      <c r="F475" s="197">
        <v>73</v>
      </c>
      <c r="G475" s="197">
        <v>45</v>
      </c>
      <c r="H475" s="197">
        <v>46</v>
      </c>
      <c r="I475" s="197">
        <v>69</v>
      </c>
      <c r="J475" s="197">
        <v>75</v>
      </c>
      <c r="K475" s="197">
        <v>65</v>
      </c>
      <c r="L475" s="197">
        <v>84</v>
      </c>
      <c r="M475" s="197">
        <v>83</v>
      </c>
      <c r="N475" s="197">
        <v>90</v>
      </c>
    </row>
    <row r="476" spans="1:14" ht="20.100000000000001" customHeight="1">
      <c r="A476" s="395">
        <v>1993</v>
      </c>
      <c r="B476" s="395"/>
      <c r="C476" s="197">
        <v>97</v>
      </c>
      <c r="D476" s="197">
        <v>95</v>
      </c>
      <c r="E476" s="197">
        <v>83</v>
      </c>
      <c r="F476" s="197">
        <v>75</v>
      </c>
      <c r="G476" s="197">
        <v>73</v>
      </c>
      <c r="H476" s="197">
        <v>60</v>
      </c>
      <c r="I476" s="197">
        <v>63</v>
      </c>
      <c r="J476" s="197">
        <v>60</v>
      </c>
      <c r="K476" s="197">
        <v>75</v>
      </c>
      <c r="L476" s="197">
        <v>62</v>
      </c>
      <c r="M476" s="197">
        <v>83</v>
      </c>
      <c r="N476" s="197">
        <v>90</v>
      </c>
    </row>
    <row r="477" spans="1:14">
      <c r="A477" s="11" t="s">
        <v>163</v>
      </c>
      <c r="B477" s="165"/>
      <c r="C477" s="165"/>
      <c r="D477" s="165"/>
      <c r="E477" s="165"/>
      <c r="F477" s="165"/>
      <c r="G477" s="165"/>
      <c r="H477" s="165"/>
      <c r="I477" s="165"/>
      <c r="J477" s="165"/>
      <c r="K477" s="165"/>
      <c r="L477" s="165"/>
      <c r="M477" s="165"/>
    </row>
    <row r="478" spans="1:14" ht="15.75">
      <c r="A478" s="120"/>
      <c r="B478" s="274"/>
      <c r="C478" s="274"/>
      <c r="D478" s="274"/>
      <c r="E478" s="274"/>
      <c r="F478" s="160"/>
      <c r="G478" s="160"/>
      <c r="H478" s="160"/>
      <c r="I478" s="160"/>
      <c r="J478" s="274"/>
      <c r="K478" s="125"/>
      <c r="L478" s="286" t="s">
        <v>162</v>
      </c>
      <c r="M478" s="125"/>
      <c r="N478" s="286" t="s">
        <v>102</v>
      </c>
    </row>
    <row r="479" spans="1:14" ht="18.75">
      <c r="A479" s="300" t="s">
        <v>78</v>
      </c>
      <c r="B479" s="199"/>
      <c r="C479" s="199"/>
      <c r="D479" s="199"/>
      <c r="E479" s="199"/>
      <c r="F479" s="199"/>
      <c r="G479" s="199"/>
      <c r="H479" s="199"/>
      <c r="I479" s="199"/>
      <c r="J479" s="199"/>
      <c r="K479" s="190"/>
      <c r="L479" s="298" t="s">
        <v>161</v>
      </c>
      <c r="M479" s="190"/>
      <c r="N479" s="286" t="s">
        <v>100</v>
      </c>
    </row>
    <row r="480" spans="1:14" ht="18.75">
      <c r="A480" s="165"/>
      <c r="B480" s="169"/>
      <c r="C480" s="169"/>
      <c r="D480" s="169"/>
      <c r="E480" s="169"/>
      <c r="F480" s="169"/>
      <c r="G480" s="169"/>
      <c r="H480" s="169"/>
      <c r="I480" s="169"/>
      <c r="J480" s="169"/>
      <c r="K480" s="190"/>
      <c r="L480" s="286" t="s">
        <v>160</v>
      </c>
      <c r="M480" s="190"/>
      <c r="N480" s="286" t="s">
        <v>98</v>
      </c>
    </row>
    <row r="481" spans="1:14" ht="16.5" thickBot="1">
      <c r="A481" s="390" t="s">
        <v>171</v>
      </c>
      <c r="B481" s="390"/>
      <c r="C481" s="390"/>
      <c r="D481" s="390"/>
      <c r="E481" s="390"/>
      <c r="F481" s="390"/>
      <c r="G481" s="390"/>
      <c r="H481" s="390"/>
      <c r="I481" s="390"/>
      <c r="J481" s="390"/>
      <c r="K481" s="390"/>
      <c r="L481" s="390"/>
      <c r="M481" s="390"/>
      <c r="N481" s="390"/>
    </row>
    <row r="482" spans="1:14" ht="24.75" thickTop="1">
      <c r="A482" s="394" t="s">
        <v>69</v>
      </c>
      <c r="B482" s="395"/>
      <c r="C482" s="284" t="s">
        <v>95</v>
      </c>
      <c r="D482" s="284" t="s">
        <v>94</v>
      </c>
      <c r="E482" s="284" t="s">
        <v>93</v>
      </c>
      <c r="F482" s="284" t="s">
        <v>92</v>
      </c>
      <c r="G482" s="284" t="s">
        <v>91</v>
      </c>
      <c r="H482" s="284" t="s">
        <v>90</v>
      </c>
      <c r="I482" s="284" t="s">
        <v>89</v>
      </c>
      <c r="J482" s="285" t="s">
        <v>88</v>
      </c>
      <c r="K482" s="284" t="s">
        <v>87</v>
      </c>
      <c r="L482" s="284" t="s">
        <v>86</v>
      </c>
      <c r="M482" s="284" t="s">
        <v>85</v>
      </c>
      <c r="N482" s="283" t="s">
        <v>84</v>
      </c>
    </row>
    <row r="483" spans="1:14" ht="20.100000000000001" customHeight="1">
      <c r="A483" s="395">
        <v>1994</v>
      </c>
      <c r="B483" s="395"/>
      <c r="C483" s="198" t="s">
        <v>2</v>
      </c>
      <c r="D483" s="198" t="s">
        <v>2</v>
      </c>
      <c r="E483" s="198" t="s">
        <v>2</v>
      </c>
      <c r="F483" s="198" t="s">
        <v>2</v>
      </c>
      <c r="G483" s="197">
        <v>49.838709677419352</v>
      </c>
      <c r="H483" s="197">
        <v>57.5</v>
      </c>
      <c r="I483" s="197">
        <v>69.806451612903231</v>
      </c>
      <c r="J483" s="197">
        <v>59.677419354838712</v>
      </c>
      <c r="K483" s="197">
        <v>65.36666666666666</v>
      </c>
      <c r="L483" s="197">
        <v>62.87096774193548</v>
      </c>
      <c r="M483" s="197">
        <v>74.2</v>
      </c>
      <c r="N483" s="197">
        <v>78.677419354838705</v>
      </c>
    </row>
    <row r="484" spans="1:14" ht="20.100000000000001" customHeight="1">
      <c r="A484" s="395">
        <v>1995</v>
      </c>
      <c r="B484" s="395"/>
      <c r="C484" s="197">
        <v>87.774193548387103</v>
      </c>
      <c r="D484" s="197">
        <v>80.857142857142861</v>
      </c>
      <c r="E484" s="197">
        <v>87.258064516129039</v>
      </c>
      <c r="F484" s="197">
        <v>57.333333333333336</v>
      </c>
      <c r="G484" s="197">
        <v>49.064516129032256</v>
      </c>
      <c r="H484" s="197">
        <v>63.43333333333333</v>
      </c>
      <c r="I484" s="197">
        <v>80.612903225806448</v>
      </c>
      <c r="J484" s="197">
        <v>56.935483870967744</v>
      </c>
      <c r="K484" s="197">
        <v>66.2</v>
      </c>
      <c r="L484" s="197">
        <v>66.774193548387103</v>
      </c>
      <c r="M484" s="197">
        <v>78.400000000000006</v>
      </c>
      <c r="N484" s="197">
        <v>88.290322580645167</v>
      </c>
    </row>
    <row r="485" spans="1:14" ht="20.100000000000001" customHeight="1">
      <c r="A485" s="395">
        <v>1996</v>
      </c>
      <c r="B485" s="395"/>
      <c r="C485" s="197">
        <v>87.967741935483872</v>
      </c>
      <c r="D485" s="197">
        <v>84.103448275862064</v>
      </c>
      <c r="E485" s="197">
        <v>82.741935483870961</v>
      </c>
      <c r="F485" s="197">
        <v>62.06666666666667</v>
      </c>
      <c r="G485" s="197">
        <v>44.483870967741936</v>
      </c>
      <c r="H485" s="197">
        <v>68.466666666666669</v>
      </c>
      <c r="I485" s="197">
        <v>49.41935483870968</v>
      </c>
      <c r="J485" s="197">
        <v>58.354838709677416</v>
      </c>
      <c r="K485" s="197">
        <v>75.533333333333331</v>
      </c>
      <c r="L485" s="197">
        <v>71.451612903225808</v>
      </c>
      <c r="M485" s="197">
        <v>76.8</v>
      </c>
      <c r="N485" s="197">
        <v>82.064516129032256</v>
      </c>
    </row>
    <row r="486" spans="1:14" ht="20.100000000000001" customHeight="1">
      <c r="A486" s="395">
        <v>1997</v>
      </c>
      <c r="B486" s="395"/>
      <c r="C486" s="197">
        <v>90.225806451612897</v>
      </c>
      <c r="D486" s="197">
        <v>83.214285714285708</v>
      </c>
      <c r="E486" s="197">
        <v>85.096774193548384</v>
      </c>
      <c r="F486" s="197">
        <v>75.36666666666666</v>
      </c>
      <c r="G486" s="197">
        <v>51.774193548387096</v>
      </c>
      <c r="H486" s="197">
        <v>60.633333333333333</v>
      </c>
      <c r="I486" s="197">
        <v>73.387096774193552</v>
      </c>
      <c r="J486" s="197">
        <v>77.903225806451616</v>
      </c>
      <c r="K486" s="197">
        <v>70.099999999999994</v>
      </c>
      <c r="L486" s="197">
        <v>73.709677419354833</v>
      </c>
      <c r="M486" s="197">
        <v>83.733333333333334</v>
      </c>
      <c r="N486" s="197">
        <v>87.870967741935488</v>
      </c>
    </row>
    <row r="487" spans="1:14" ht="20.100000000000001" customHeight="1">
      <c r="A487" s="395">
        <v>1998</v>
      </c>
      <c r="B487" s="395"/>
      <c r="C487" s="197">
        <v>91.741935483870961</v>
      </c>
      <c r="D487" s="197">
        <v>86.178571428571431</v>
      </c>
      <c r="E487" s="197">
        <v>77.129032258064512</v>
      </c>
      <c r="F487" s="197">
        <v>65.7</v>
      </c>
      <c r="G487" s="197">
        <v>49.612903225806448</v>
      </c>
      <c r="H487" s="197">
        <v>50.2</v>
      </c>
      <c r="I487" s="197">
        <v>57.29032258064516</v>
      </c>
      <c r="J487" s="197">
        <v>53.58064516129032</v>
      </c>
      <c r="K487" s="197">
        <v>63.2</v>
      </c>
      <c r="L487" s="197">
        <v>66.645161290322577</v>
      </c>
      <c r="M487" s="197">
        <v>84.833333333333329</v>
      </c>
      <c r="N487" s="197">
        <v>84.806451612903231</v>
      </c>
    </row>
    <row r="488" spans="1:14" ht="20.100000000000001" customHeight="1">
      <c r="A488" s="395">
        <v>1999</v>
      </c>
      <c r="B488" s="395"/>
      <c r="C488" s="197">
        <v>86.967741935483872</v>
      </c>
      <c r="D488" s="197">
        <v>83.821428571428569</v>
      </c>
      <c r="E488" s="197">
        <v>79.290322580645167</v>
      </c>
      <c r="F488" s="197">
        <v>58.06666666666667</v>
      </c>
      <c r="G488" s="197">
        <v>58.87096774193548</v>
      </c>
      <c r="H488" s="197">
        <v>47.766666666666666</v>
      </c>
      <c r="I488" s="197">
        <v>63.193548387096776</v>
      </c>
      <c r="J488" s="197">
        <v>48.354838709677416</v>
      </c>
      <c r="K488" s="197">
        <v>64.900000000000006</v>
      </c>
      <c r="L488" s="197">
        <v>76.709677419354833</v>
      </c>
      <c r="M488" s="197">
        <v>81.233333333333334</v>
      </c>
      <c r="N488" s="197">
        <v>82.870967741935488</v>
      </c>
    </row>
    <row r="489" spans="1:14" ht="20.100000000000001" customHeight="1">
      <c r="A489" s="395">
        <v>2000</v>
      </c>
      <c r="B489" s="395"/>
      <c r="C489" s="197">
        <v>89.225806451612897</v>
      </c>
      <c r="D489" s="197">
        <v>85.310344827586206</v>
      </c>
      <c r="E489" s="197">
        <v>78.838709677419359</v>
      </c>
      <c r="F489" s="197">
        <v>53.033333333333331</v>
      </c>
      <c r="G489" s="197">
        <v>62.354838709677416</v>
      </c>
      <c r="H489" s="197">
        <v>60.333333333333336</v>
      </c>
      <c r="I489" s="197">
        <v>39.87096774193548</v>
      </c>
      <c r="J489" s="197">
        <v>42.774193548387096</v>
      </c>
      <c r="K489" s="197">
        <v>64.066666666666663</v>
      </c>
      <c r="L489" s="197">
        <v>69.967741935483872</v>
      </c>
      <c r="M489" s="197">
        <v>73.033333333333331</v>
      </c>
      <c r="N489" s="197">
        <v>85.322580645161295</v>
      </c>
    </row>
    <row r="490" spans="1:14" ht="20.100000000000001" customHeight="1">
      <c r="A490" s="395">
        <v>2001</v>
      </c>
      <c r="B490" s="395"/>
      <c r="C490" s="197">
        <v>85.709677419354833</v>
      </c>
      <c r="D490" s="197">
        <v>82.071428571428569</v>
      </c>
      <c r="E490" s="197">
        <v>74.032258064516128</v>
      </c>
      <c r="F490" s="197">
        <v>54.133333333333333</v>
      </c>
      <c r="G490" s="197">
        <v>46.483870967741936</v>
      </c>
      <c r="H490" s="197">
        <v>56.9</v>
      </c>
      <c r="I490" s="197">
        <v>53.387096774193552</v>
      </c>
      <c r="J490" s="197">
        <v>44</v>
      </c>
      <c r="K490" s="197">
        <v>63.3</v>
      </c>
      <c r="L490" s="197">
        <v>70.741935483870961</v>
      </c>
      <c r="M490" s="197">
        <v>76</v>
      </c>
      <c r="N490" s="197">
        <v>78.483870967741936</v>
      </c>
    </row>
    <row r="491" spans="1:14" ht="20.100000000000001" customHeight="1">
      <c r="A491" s="395">
        <v>2002</v>
      </c>
      <c r="B491" s="395"/>
      <c r="C491" s="197">
        <v>76.322580645161295</v>
      </c>
      <c r="D491" s="197">
        <v>75.392857142857139</v>
      </c>
      <c r="E491" s="197">
        <v>66.741935483870961</v>
      </c>
      <c r="F491" s="197">
        <v>64.86666666666666</v>
      </c>
      <c r="G491" s="197">
        <v>47.258064516129032</v>
      </c>
      <c r="H491" s="197">
        <v>55.6</v>
      </c>
      <c r="I491" s="197">
        <v>52.41935483870968</v>
      </c>
      <c r="J491" s="197">
        <v>61.258064516129032</v>
      </c>
      <c r="K491" s="197">
        <v>66.13333333333334</v>
      </c>
      <c r="L491" s="197">
        <v>67.709677419354833</v>
      </c>
      <c r="M491" s="197">
        <v>73.233333333333334</v>
      </c>
      <c r="N491" s="197">
        <v>75</v>
      </c>
    </row>
    <row r="492" spans="1:14" ht="20.100000000000001" customHeight="1">
      <c r="A492" s="395">
        <v>2003</v>
      </c>
      <c r="B492" s="395"/>
      <c r="C492" s="197">
        <v>84.612903225806448</v>
      </c>
      <c r="D492" s="197">
        <v>77.785714285714292</v>
      </c>
      <c r="E492" s="197">
        <v>68.032258064516128</v>
      </c>
      <c r="F492" s="197">
        <v>66.5</v>
      </c>
      <c r="G492" s="197">
        <v>53.354838709677416</v>
      </c>
      <c r="H492" s="197">
        <v>64.400000000000006</v>
      </c>
      <c r="I492" s="197">
        <v>68.612903225806448</v>
      </c>
      <c r="J492" s="197">
        <v>60.322580645161288</v>
      </c>
      <c r="K492" s="197">
        <v>69.033333333333331</v>
      </c>
      <c r="L492" s="197">
        <v>76.870967741935488</v>
      </c>
      <c r="M492" s="197">
        <v>81.766666666666666</v>
      </c>
      <c r="N492" s="197">
        <v>89.096774193548384</v>
      </c>
    </row>
    <row r="493" spans="1:14" ht="20.100000000000001" customHeight="1">
      <c r="A493" s="395">
        <v>2004</v>
      </c>
      <c r="B493" s="395"/>
      <c r="C493" s="197">
        <v>85.645161290322577</v>
      </c>
      <c r="D493" s="197">
        <v>82.34482758620689</v>
      </c>
      <c r="E493" s="197">
        <v>71.032258064516128</v>
      </c>
      <c r="F493" s="197">
        <v>61.966666666666669</v>
      </c>
      <c r="G493" s="197">
        <v>61.612903225806448</v>
      </c>
      <c r="H493" s="197">
        <v>53.333333333333336</v>
      </c>
      <c r="I493" s="197">
        <v>58</v>
      </c>
      <c r="J493" s="197">
        <v>72.258064516129039</v>
      </c>
      <c r="K493" s="197">
        <v>71.966666666666669</v>
      </c>
      <c r="L493" s="197">
        <v>80.967741935483872</v>
      </c>
      <c r="M493" s="197">
        <v>80.266666666666666</v>
      </c>
      <c r="N493" s="197">
        <v>88.483870967741936</v>
      </c>
    </row>
    <row r="494" spans="1:14" ht="20.100000000000001" customHeight="1">
      <c r="A494" s="395">
        <v>2005</v>
      </c>
      <c r="B494" s="395"/>
      <c r="C494" s="197">
        <v>89.354838709677423</v>
      </c>
      <c r="D494" s="197">
        <v>85.75</v>
      </c>
      <c r="E494" s="197">
        <v>75.483870967741936</v>
      </c>
      <c r="F494" s="197">
        <v>59.56666666666667</v>
      </c>
      <c r="G494" s="197">
        <v>56.645161290322584</v>
      </c>
      <c r="H494" s="197">
        <v>73.733333333333334</v>
      </c>
      <c r="I494" s="197">
        <v>66.225806451612897</v>
      </c>
      <c r="J494" s="197">
        <v>66.774193548387103</v>
      </c>
      <c r="K494" s="197">
        <v>78.099999999999994</v>
      </c>
      <c r="L494" s="197">
        <v>72.903225806451616</v>
      </c>
      <c r="M494" s="197">
        <v>85.333333333333329</v>
      </c>
      <c r="N494" s="197">
        <v>93.193548387096769</v>
      </c>
    </row>
    <row r="495" spans="1:14" ht="20.100000000000001" customHeight="1">
      <c r="A495" s="395">
        <v>2006</v>
      </c>
      <c r="B495" s="395"/>
      <c r="C495" s="197">
        <v>82.322580645161295</v>
      </c>
      <c r="D495" s="197">
        <v>78.428571428571431</v>
      </c>
      <c r="E495" s="197">
        <v>83.612903225806448</v>
      </c>
      <c r="F495" s="197">
        <v>69.2</v>
      </c>
      <c r="G495" s="197">
        <v>64.451612903225808</v>
      </c>
      <c r="H495" s="197">
        <v>62.533333333333331</v>
      </c>
      <c r="I495" s="197">
        <v>66.41935483870968</v>
      </c>
      <c r="J495" s="197">
        <v>55.516129032258064</v>
      </c>
      <c r="K495" s="197">
        <v>74.066666666666663</v>
      </c>
      <c r="L495" s="197">
        <v>75.548387096774192</v>
      </c>
      <c r="M495" s="197">
        <v>86.833333333333329</v>
      </c>
      <c r="N495" s="197">
        <v>94.161290322580641</v>
      </c>
    </row>
    <row r="496" spans="1:14" ht="20.100000000000001" customHeight="1">
      <c r="A496" s="395">
        <v>2007</v>
      </c>
      <c r="B496" s="395"/>
      <c r="C496" s="197">
        <v>92.741935483870961</v>
      </c>
      <c r="D496" s="197">
        <v>89.928571428571431</v>
      </c>
      <c r="E496" s="197">
        <v>83.161290322580641</v>
      </c>
      <c r="F496" s="197">
        <v>57.466666666666669</v>
      </c>
      <c r="G496" s="197">
        <v>62.12903225806452</v>
      </c>
      <c r="H496" s="197">
        <v>70.666666666666671</v>
      </c>
      <c r="I496" s="197">
        <v>70.548387096774192</v>
      </c>
      <c r="J496" s="197">
        <v>62.096774193548384</v>
      </c>
      <c r="K496" s="197">
        <v>63.43333333333333</v>
      </c>
      <c r="L496" s="197">
        <v>74.354838709677423</v>
      </c>
      <c r="M496" s="197">
        <v>90.6</v>
      </c>
      <c r="N496" s="197">
        <v>89.709677419354833</v>
      </c>
    </row>
    <row r="497" spans="1:14" ht="20.100000000000001" customHeight="1">
      <c r="A497" s="395">
        <v>2008</v>
      </c>
      <c r="B497" s="395"/>
      <c r="C497" s="197">
        <v>88.451612903225808</v>
      </c>
      <c r="D497" s="197">
        <v>79.068965517241381</v>
      </c>
      <c r="E497" s="197">
        <v>72.258064516129039</v>
      </c>
      <c r="F497" s="197">
        <v>66.933333333333337</v>
      </c>
      <c r="G497" s="197">
        <v>48.096774193548384</v>
      </c>
      <c r="H497" s="197">
        <v>67.5</v>
      </c>
      <c r="I497" s="197">
        <v>65.645161290322577</v>
      </c>
      <c r="J497" s="197">
        <v>63.935483870967744</v>
      </c>
      <c r="K497" s="197">
        <v>76.833333333333329</v>
      </c>
      <c r="L497" s="197">
        <v>70.354838709677423</v>
      </c>
      <c r="M497" s="197">
        <v>84.6</v>
      </c>
      <c r="N497" s="197">
        <v>92.741935483870961</v>
      </c>
    </row>
    <row r="498" spans="1:14" ht="20.100000000000001" customHeight="1">
      <c r="A498" s="395">
        <v>2009</v>
      </c>
      <c r="B498" s="395"/>
      <c r="C498" s="197">
        <v>96.096774193548384</v>
      </c>
      <c r="D498" s="197">
        <v>80.678571428571431</v>
      </c>
      <c r="E498" s="197">
        <v>73.612903225806448</v>
      </c>
      <c r="F498" s="197">
        <v>66.8</v>
      </c>
      <c r="G498" s="197">
        <v>54.58064516129032</v>
      </c>
      <c r="H498" s="197">
        <v>57.1</v>
      </c>
      <c r="I498" s="197">
        <v>82.741935483870961</v>
      </c>
      <c r="J498" s="197">
        <v>68.387096774193552</v>
      </c>
      <c r="K498" s="197">
        <v>86.8</v>
      </c>
      <c r="L498" s="197">
        <v>71.838709677419359</v>
      </c>
      <c r="M498" s="197">
        <v>83.1</v>
      </c>
      <c r="N498" s="197">
        <v>92.838709677419359</v>
      </c>
    </row>
    <row r="499" spans="1:14" ht="20.100000000000001" customHeight="1">
      <c r="A499" s="395">
        <v>2010</v>
      </c>
      <c r="B499" s="395"/>
      <c r="C499" s="197">
        <v>95.58064516129032</v>
      </c>
      <c r="D499" s="197">
        <v>85.107142857142861</v>
      </c>
      <c r="E499" s="197">
        <v>76.483870967741936</v>
      </c>
      <c r="F499" s="197">
        <v>67.63333333333334</v>
      </c>
      <c r="G499" s="197">
        <v>58.161290322580648</v>
      </c>
      <c r="H499" s="197">
        <v>65.86666666666666</v>
      </c>
      <c r="I499" s="197">
        <v>66.258064516129039</v>
      </c>
      <c r="J499" s="197">
        <v>46.774193548387096</v>
      </c>
      <c r="K499" s="197">
        <v>56.466666666666669</v>
      </c>
      <c r="L499" s="197">
        <v>71.870967741935488</v>
      </c>
      <c r="M499" s="197">
        <v>66.933333333333337</v>
      </c>
      <c r="N499" s="197">
        <v>77.58064516129032</v>
      </c>
    </row>
    <row r="500" spans="1:14">
      <c r="A500" s="281" t="s">
        <v>81</v>
      </c>
      <c r="B500" s="165"/>
      <c r="C500" s="165"/>
      <c r="D500" s="165"/>
      <c r="E500" s="165"/>
      <c r="F500" s="165"/>
      <c r="G500" s="165"/>
      <c r="H500" s="165"/>
      <c r="I500" s="165"/>
      <c r="J500" s="165"/>
      <c r="K500" s="165"/>
      <c r="L500" s="165"/>
      <c r="M500" s="165"/>
    </row>
    <row r="501" spans="1:14" ht="9.75" customHeight="1">
      <c r="L501" s="286" t="s">
        <v>168</v>
      </c>
      <c r="M501" s="125"/>
      <c r="N501" s="286" t="s">
        <v>102</v>
      </c>
    </row>
    <row r="502" spans="1:14">
      <c r="A502" s="132"/>
      <c r="B502" s="173"/>
      <c r="C502" s="173"/>
      <c r="D502" s="173"/>
      <c r="E502" s="173"/>
      <c r="F502" s="173"/>
      <c r="G502" s="173"/>
      <c r="H502" s="173"/>
      <c r="I502" s="173"/>
      <c r="J502" s="173"/>
      <c r="K502" s="125"/>
      <c r="L502" s="356" t="s">
        <v>166</v>
      </c>
      <c r="M502" s="125"/>
      <c r="N502" s="286" t="s">
        <v>100</v>
      </c>
    </row>
    <row r="503" spans="1:14" ht="18.75">
      <c r="A503" s="300" t="s">
        <v>167</v>
      </c>
      <c r="B503" s="299"/>
      <c r="C503" s="299"/>
      <c r="D503" s="299"/>
      <c r="E503" s="299"/>
      <c r="F503" s="299"/>
      <c r="G503" s="299"/>
      <c r="H503" s="299"/>
      <c r="I503" s="299"/>
      <c r="J503" s="299"/>
      <c r="K503" s="190"/>
      <c r="L503" s="286" t="s">
        <v>165</v>
      </c>
      <c r="M503" s="190"/>
      <c r="N503" s="286" t="s">
        <v>98</v>
      </c>
    </row>
    <row r="504" spans="1:14">
      <c r="A504" s="173"/>
      <c r="B504" s="173"/>
      <c r="C504" s="173"/>
      <c r="D504" s="173"/>
      <c r="E504" s="173"/>
      <c r="F504" s="173"/>
      <c r="G504" s="173"/>
      <c r="H504" s="173"/>
      <c r="I504" s="173"/>
      <c r="J504" s="173"/>
      <c r="K504" s="190"/>
      <c r="M504" s="190"/>
      <c r="N504" s="25"/>
    </row>
    <row r="505" spans="1:14" ht="16.5" thickBot="1">
      <c r="A505" s="390" t="s">
        <v>170</v>
      </c>
      <c r="B505" s="390"/>
      <c r="C505" s="390"/>
      <c r="D505" s="390"/>
      <c r="E505" s="390"/>
      <c r="F505" s="390"/>
      <c r="G505" s="390"/>
      <c r="H505" s="390"/>
      <c r="I505" s="390"/>
      <c r="J505" s="390"/>
      <c r="K505" s="390"/>
      <c r="L505" s="390"/>
      <c r="M505" s="390"/>
      <c r="N505" s="390"/>
    </row>
    <row r="506" spans="1:14" ht="24.75" thickTop="1">
      <c r="A506" s="384" t="s">
        <v>69</v>
      </c>
      <c r="B506" s="385"/>
      <c r="C506" s="284" t="s">
        <v>95</v>
      </c>
      <c r="D506" s="284" t="s">
        <v>94</v>
      </c>
      <c r="E506" s="284" t="s">
        <v>93</v>
      </c>
      <c r="F506" s="284" t="s">
        <v>92</v>
      </c>
      <c r="G506" s="284" t="s">
        <v>91</v>
      </c>
      <c r="H506" s="284" t="s">
        <v>90</v>
      </c>
      <c r="I506" s="284" t="s">
        <v>89</v>
      </c>
      <c r="J506" s="285" t="s">
        <v>88</v>
      </c>
      <c r="K506" s="284" t="s">
        <v>87</v>
      </c>
      <c r="L506" s="284" t="s">
        <v>86</v>
      </c>
      <c r="M506" s="284" t="s">
        <v>85</v>
      </c>
      <c r="N506" s="283" t="s">
        <v>84</v>
      </c>
    </row>
    <row r="507" spans="1:14" ht="20.100000000000001" customHeight="1">
      <c r="A507" s="385">
        <v>1980</v>
      </c>
      <c r="B507" s="385"/>
      <c r="C507" s="197">
        <v>18</v>
      </c>
      <c r="D507" s="197">
        <v>26</v>
      </c>
      <c r="E507" s="197">
        <v>20</v>
      </c>
      <c r="F507" s="197">
        <v>8</v>
      </c>
      <c r="G507" s="197">
        <v>14</v>
      </c>
      <c r="H507" s="197">
        <v>17</v>
      </c>
      <c r="I507" s="197">
        <v>8</v>
      </c>
      <c r="J507" s="197">
        <v>13</v>
      </c>
      <c r="K507" s="197">
        <v>8</v>
      </c>
      <c r="L507" s="197">
        <v>6</v>
      </c>
      <c r="M507" s="197">
        <v>18</v>
      </c>
      <c r="N507" s="197">
        <v>24</v>
      </c>
    </row>
    <row r="508" spans="1:14" ht="20.100000000000001" customHeight="1">
      <c r="A508" s="385">
        <v>1981</v>
      </c>
      <c r="B508" s="385"/>
      <c r="C508" s="197">
        <v>25</v>
      </c>
      <c r="D508" s="197">
        <v>15</v>
      </c>
      <c r="E508" s="197">
        <v>18</v>
      </c>
      <c r="F508" s="197">
        <v>11</v>
      </c>
      <c r="G508" s="197">
        <v>13</v>
      </c>
      <c r="H508" s="197">
        <v>15</v>
      </c>
      <c r="I508" s="197">
        <v>10</v>
      </c>
      <c r="J508" s="197">
        <v>18</v>
      </c>
      <c r="K508" s="197">
        <v>8</v>
      </c>
      <c r="L508" s="197">
        <v>13</v>
      </c>
      <c r="M508" s="197">
        <v>21</v>
      </c>
      <c r="N508" s="197">
        <v>27</v>
      </c>
    </row>
    <row r="509" spans="1:14" ht="20.100000000000001" customHeight="1">
      <c r="A509" s="385">
        <v>1982</v>
      </c>
      <c r="B509" s="385"/>
      <c r="C509" s="197">
        <v>28</v>
      </c>
      <c r="D509" s="197">
        <v>44</v>
      </c>
      <c r="E509" s="197">
        <v>37</v>
      </c>
      <c r="F509" s="197">
        <v>19</v>
      </c>
      <c r="G509" s="197">
        <v>17</v>
      </c>
      <c r="H509" s="197">
        <v>14</v>
      </c>
      <c r="I509" s="197">
        <v>12</v>
      </c>
      <c r="J509" s="197">
        <v>20</v>
      </c>
      <c r="K509" s="197">
        <v>19</v>
      </c>
      <c r="L509" s="197">
        <v>17</v>
      </c>
      <c r="M509" s="197">
        <v>27</v>
      </c>
      <c r="N509" s="197">
        <v>41</v>
      </c>
    </row>
    <row r="510" spans="1:14" ht="20.100000000000001" customHeight="1">
      <c r="A510" s="385">
        <v>1983</v>
      </c>
      <c r="B510" s="385"/>
      <c r="C510" s="197">
        <v>31</v>
      </c>
      <c r="D510" s="197">
        <v>28</v>
      </c>
      <c r="E510" s="197">
        <v>23</v>
      </c>
      <c r="F510" s="197">
        <v>21</v>
      </c>
      <c r="G510" s="197">
        <v>18</v>
      </c>
      <c r="H510" s="197">
        <v>10</v>
      </c>
      <c r="I510" s="197">
        <v>13</v>
      </c>
      <c r="J510" s="197">
        <v>23</v>
      </c>
      <c r="K510" s="197">
        <v>13</v>
      </c>
      <c r="L510" s="197">
        <v>11</v>
      </c>
      <c r="M510" s="197">
        <v>16</v>
      </c>
      <c r="N510" s="197">
        <v>25</v>
      </c>
    </row>
    <row r="511" spans="1:14" ht="20.100000000000001" customHeight="1">
      <c r="A511" s="385">
        <v>1984</v>
      </c>
      <c r="B511" s="385"/>
      <c r="C511" s="197">
        <v>22</v>
      </c>
      <c r="D511" s="197">
        <v>18</v>
      </c>
      <c r="E511" s="197">
        <v>17</v>
      </c>
      <c r="F511" s="197">
        <v>11</v>
      </c>
      <c r="G511" s="197">
        <v>14</v>
      </c>
      <c r="H511" s="197">
        <v>11</v>
      </c>
      <c r="I511" s="197">
        <v>15</v>
      </c>
      <c r="J511" s="197">
        <v>17</v>
      </c>
      <c r="K511" s="197">
        <v>19</v>
      </c>
      <c r="L511" s="197">
        <v>14</v>
      </c>
      <c r="M511" s="197">
        <v>21</v>
      </c>
      <c r="N511" s="197">
        <v>27</v>
      </c>
    </row>
    <row r="512" spans="1:14" ht="20.100000000000001" customHeight="1">
      <c r="A512" s="385">
        <v>1985</v>
      </c>
      <c r="B512" s="385"/>
      <c r="C512" s="197">
        <v>30</v>
      </c>
      <c r="D512" s="197">
        <v>19</v>
      </c>
      <c r="E512" s="197">
        <v>13</v>
      </c>
      <c r="F512" s="197">
        <v>11</v>
      </c>
      <c r="G512" s="197">
        <v>11</v>
      </c>
      <c r="H512" s="197">
        <v>4</v>
      </c>
      <c r="I512" s="197">
        <v>11</v>
      </c>
      <c r="J512" s="197">
        <v>12</v>
      </c>
      <c r="K512" s="197">
        <v>8</v>
      </c>
      <c r="L512" s="197">
        <v>10</v>
      </c>
      <c r="M512" s="197">
        <v>17</v>
      </c>
      <c r="N512" s="197">
        <v>23</v>
      </c>
    </row>
    <row r="513" spans="1:14" ht="20.100000000000001" customHeight="1">
      <c r="A513" s="385">
        <v>1986</v>
      </c>
      <c r="B513" s="385"/>
      <c r="C513" s="197">
        <v>20</v>
      </c>
      <c r="D513" s="197">
        <v>24</v>
      </c>
      <c r="E513" s="197">
        <v>13</v>
      </c>
      <c r="F513" s="197">
        <v>12</v>
      </c>
      <c r="G513" s="197">
        <v>8</v>
      </c>
      <c r="H513" s="197">
        <v>12</v>
      </c>
      <c r="I513" s="197">
        <v>8</v>
      </c>
      <c r="J513" s="197">
        <v>17</v>
      </c>
      <c r="K513" s="197">
        <v>13</v>
      </c>
      <c r="L513" s="197">
        <v>7</v>
      </c>
      <c r="M513" s="197">
        <v>20</v>
      </c>
      <c r="N513" s="197">
        <v>28</v>
      </c>
    </row>
    <row r="514" spans="1:14" ht="20.100000000000001" customHeight="1">
      <c r="A514" s="385">
        <v>1987</v>
      </c>
      <c r="B514" s="385"/>
      <c r="C514" s="197">
        <v>16</v>
      </c>
      <c r="D514" s="197">
        <v>19</v>
      </c>
      <c r="E514" s="197">
        <v>23</v>
      </c>
      <c r="F514" s="197">
        <v>12</v>
      </c>
      <c r="G514" s="197">
        <v>12</v>
      </c>
      <c r="H514" s="197">
        <v>9</v>
      </c>
      <c r="I514" s="197">
        <v>12</v>
      </c>
      <c r="J514" s="197">
        <v>18</v>
      </c>
      <c r="K514" s="197">
        <v>15</v>
      </c>
      <c r="L514" s="197">
        <v>15</v>
      </c>
      <c r="M514" s="197">
        <v>24</v>
      </c>
      <c r="N514" s="197">
        <v>41</v>
      </c>
    </row>
    <row r="515" spans="1:14" ht="20.100000000000001" customHeight="1">
      <c r="A515" s="385">
        <v>1988</v>
      </c>
      <c r="B515" s="385"/>
      <c r="C515" s="197">
        <v>36</v>
      </c>
      <c r="D515" s="197">
        <v>45</v>
      </c>
      <c r="E515" s="197">
        <v>28</v>
      </c>
      <c r="F515" s="197">
        <v>17</v>
      </c>
      <c r="G515" s="197">
        <v>7</v>
      </c>
      <c r="H515" s="197">
        <v>10</v>
      </c>
      <c r="I515" s="197">
        <v>22</v>
      </c>
      <c r="J515" s="197">
        <v>17</v>
      </c>
      <c r="K515" s="197">
        <v>15</v>
      </c>
      <c r="L515" s="197">
        <v>10</v>
      </c>
      <c r="M515" s="197">
        <v>22</v>
      </c>
      <c r="N515" s="197">
        <v>28</v>
      </c>
    </row>
    <row r="516" spans="1:14" ht="20.100000000000001" customHeight="1">
      <c r="A516" s="385">
        <v>1989</v>
      </c>
      <c r="B516" s="385"/>
      <c r="C516" s="197">
        <v>28</v>
      </c>
      <c r="D516" s="197">
        <v>29</v>
      </c>
      <c r="E516" s="197">
        <v>23</v>
      </c>
      <c r="F516" s="197">
        <v>22</v>
      </c>
      <c r="G516" s="197">
        <v>17</v>
      </c>
      <c r="H516" s="197">
        <v>22</v>
      </c>
      <c r="I516" s="197">
        <v>26</v>
      </c>
      <c r="J516" s="197">
        <v>22</v>
      </c>
      <c r="K516" s="197">
        <v>23</v>
      </c>
      <c r="L516" s="197">
        <v>23</v>
      </c>
      <c r="M516" s="197">
        <v>29</v>
      </c>
      <c r="N516" s="197">
        <v>41</v>
      </c>
    </row>
    <row r="517" spans="1:14" ht="20.100000000000001" customHeight="1">
      <c r="A517" s="385">
        <v>1990</v>
      </c>
      <c r="B517" s="385"/>
      <c r="C517" s="197">
        <v>37</v>
      </c>
      <c r="D517" s="197">
        <v>39</v>
      </c>
      <c r="E517" s="197">
        <v>23</v>
      </c>
      <c r="F517" s="197">
        <v>25</v>
      </c>
      <c r="G517" s="197">
        <v>18</v>
      </c>
      <c r="H517" s="197">
        <v>19</v>
      </c>
      <c r="I517" s="197">
        <v>22</v>
      </c>
      <c r="J517" s="197">
        <v>24</v>
      </c>
      <c r="K517" s="197">
        <v>22</v>
      </c>
      <c r="L517" s="197">
        <v>20</v>
      </c>
      <c r="M517" s="197">
        <v>27</v>
      </c>
      <c r="N517" s="197">
        <v>30</v>
      </c>
    </row>
    <row r="518" spans="1:14" ht="20.100000000000001" customHeight="1">
      <c r="A518" s="385">
        <v>1991</v>
      </c>
      <c r="B518" s="385"/>
      <c r="C518" s="197">
        <v>34</v>
      </c>
      <c r="D518" s="197">
        <v>29</v>
      </c>
      <c r="E518" s="197">
        <v>31</v>
      </c>
      <c r="F518" s="197">
        <v>22</v>
      </c>
      <c r="G518" s="197">
        <v>21</v>
      </c>
      <c r="H518" s="197">
        <v>22</v>
      </c>
      <c r="I518" s="197">
        <v>26</v>
      </c>
      <c r="J518" s="197">
        <v>32</v>
      </c>
      <c r="K518" s="197">
        <v>34</v>
      </c>
      <c r="L518" s="197">
        <v>26</v>
      </c>
      <c r="M518" s="197">
        <v>29</v>
      </c>
      <c r="N518" s="197">
        <v>41</v>
      </c>
    </row>
    <row r="519" spans="1:14" ht="20.100000000000001" customHeight="1">
      <c r="A519" s="385">
        <v>1992</v>
      </c>
      <c r="B519" s="385"/>
      <c r="C519" s="197">
        <v>46</v>
      </c>
      <c r="D519" s="197">
        <v>36</v>
      </c>
      <c r="E519" s="197">
        <v>24</v>
      </c>
      <c r="F519" s="197">
        <v>25</v>
      </c>
      <c r="G519" s="197">
        <v>19</v>
      </c>
      <c r="H519" s="197">
        <v>14</v>
      </c>
      <c r="I519" s="197">
        <v>18</v>
      </c>
      <c r="J519" s="197">
        <v>24</v>
      </c>
      <c r="K519" s="197">
        <v>21</v>
      </c>
      <c r="L519" s="197">
        <v>24</v>
      </c>
      <c r="M519" s="197">
        <v>28</v>
      </c>
      <c r="N519" s="197">
        <v>36</v>
      </c>
    </row>
    <row r="520" spans="1:14" ht="20.100000000000001" customHeight="1">
      <c r="A520" s="385">
        <v>1993</v>
      </c>
      <c r="B520" s="385"/>
      <c r="C520" s="197">
        <v>46</v>
      </c>
      <c r="D520" s="197">
        <v>39</v>
      </c>
      <c r="E520" s="197">
        <v>27</v>
      </c>
      <c r="F520" s="197">
        <v>25</v>
      </c>
      <c r="G520" s="197">
        <v>22</v>
      </c>
      <c r="H520" s="197">
        <v>15</v>
      </c>
      <c r="I520" s="197">
        <v>18</v>
      </c>
      <c r="J520" s="197">
        <v>19</v>
      </c>
      <c r="K520" s="197">
        <v>23</v>
      </c>
      <c r="L520" s="197">
        <v>15</v>
      </c>
      <c r="M520" s="197">
        <v>24</v>
      </c>
      <c r="N520" s="197">
        <v>27</v>
      </c>
    </row>
    <row r="521" spans="1:14">
      <c r="A521" s="11" t="s">
        <v>163</v>
      </c>
      <c r="B521" s="158"/>
      <c r="C521" s="158"/>
      <c r="D521" s="158"/>
      <c r="E521" s="158"/>
      <c r="F521" s="158"/>
      <c r="G521" s="158"/>
      <c r="H521" s="158"/>
      <c r="I521" s="158"/>
      <c r="J521" s="158"/>
      <c r="K521" s="158"/>
      <c r="L521" s="158"/>
      <c r="M521" s="158"/>
    </row>
    <row r="522" spans="1:14" ht="6.75" customHeight="1">
      <c r="A522" s="120"/>
      <c r="B522" s="397"/>
      <c r="C522" s="397"/>
      <c r="D522" s="397"/>
      <c r="E522" s="397"/>
      <c r="F522" s="173"/>
      <c r="G522" s="173"/>
      <c r="H522" s="173"/>
      <c r="I522" s="173"/>
      <c r="J522" s="274"/>
    </row>
    <row r="523" spans="1:14" ht="15.75">
      <c r="A523" s="120"/>
      <c r="B523" s="274"/>
      <c r="C523" s="274"/>
      <c r="D523" s="274"/>
      <c r="E523" s="274"/>
      <c r="F523" s="173"/>
      <c r="G523" s="173"/>
      <c r="H523" s="173"/>
      <c r="I523" s="173"/>
      <c r="J523" s="274"/>
      <c r="K523" s="125"/>
      <c r="L523" s="286" t="s">
        <v>162</v>
      </c>
      <c r="M523" s="125"/>
      <c r="N523" s="286" t="s">
        <v>102</v>
      </c>
    </row>
    <row r="524" spans="1:14" ht="18.75">
      <c r="A524" s="300" t="s">
        <v>78</v>
      </c>
      <c r="B524" s="299"/>
      <c r="C524" s="299"/>
      <c r="D524" s="299"/>
      <c r="E524" s="299"/>
      <c r="F524" s="299"/>
      <c r="G524" s="299"/>
      <c r="H524" s="299"/>
      <c r="I524" s="299"/>
      <c r="J524" s="299"/>
      <c r="K524" s="190"/>
      <c r="L524" s="298" t="s">
        <v>161</v>
      </c>
      <c r="M524" s="190"/>
      <c r="N524" s="286" t="s">
        <v>100</v>
      </c>
    </row>
    <row r="525" spans="1:14" ht="14.25" customHeight="1">
      <c r="A525" s="158"/>
      <c r="B525" s="169"/>
      <c r="C525" s="169"/>
      <c r="D525" s="169"/>
      <c r="E525" s="169"/>
      <c r="F525" s="169"/>
      <c r="G525" s="169"/>
      <c r="H525" s="169"/>
      <c r="I525" s="169"/>
      <c r="J525" s="169"/>
      <c r="K525" s="190"/>
      <c r="L525" s="286" t="s">
        <v>160</v>
      </c>
      <c r="M525" s="190"/>
      <c r="N525" s="286" t="s">
        <v>98</v>
      </c>
    </row>
    <row r="526" spans="1:14" ht="16.5" thickBot="1">
      <c r="A526" s="390" t="s">
        <v>169</v>
      </c>
      <c r="B526" s="390"/>
      <c r="C526" s="390"/>
      <c r="D526" s="390"/>
      <c r="E526" s="390"/>
      <c r="F526" s="390"/>
      <c r="G526" s="390"/>
      <c r="H526" s="390"/>
      <c r="I526" s="390"/>
      <c r="J526" s="390"/>
      <c r="K526" s="390"/>
      <c r="L526" s="390"/>
      <c r="M526" s="390"/>
      <c r="N526" s="390"/>
    </row>
    <row r="527" spans="1:14" ht="24.75" thickTop="1">
      <c r="A527" s="394" t="s">
        <v>69</v>
      </c>
      <c r="B527" s="395"/>
      <c r="C527" s="284" t="s">
        <v>95</v>
      </c>
      <c r="D527" s="284" t="s">
        <v>94</v>
      </c>
      <c r="E527" s="284" t="s">
        <v>93</v>
      </c>
      <c r="F527" s="284" t="s">
        <v>92</v>
      </c>
      <c r="G527" s="284" t="s">
        <v>91</v>
      </c>
      <c r="H527" s="284" t="s">
        <v>90</v>
      </c>
      <c r="I527" s="284" t="s">
        <v>89</v>
      </c>
      <c r="J527" s="285" t="s">
        <v>88</v>
      </c>
      <c r="K527" s="284" t="s">
        <v>87</v>
      </c>
      <c r="L527" s="284" t="s">
        <v>86</v>
      </c>
      <c r="M527" s="284" t="s">
        <v>85</v>
      </c>
      <c r="N527" s="283" t="s">
        <v>84</v>
      </c>
    </row>
    <row r="528" spans="1:14" ht="20.100000000000001" customHeight="1">
      <c r="A528" s="395">
        <v>1994</v>
      </c>
      <c r="B528" s="395"/>
      <c r="C528" s="198" t="s">
        <v>2</v>
      </c>
      <c r="D528" s="198" t="s">
        <v>2</v>
      </c>
      <c r="E528" s="198" t="s">
        <v>2</v>
      </c>
      <c r="F528" s="198" t="s">
        <v>2</v>
      </c>
      <c r="G528" s="197">
        <v>11.516129032258064</v>
      </c>
      <c r="H528" s="197">
        <v>9.6999999999999993</v>
      </c>
      <c r="I528" s="197">
        <v>17.35483870967742</v>
      </c>
      <c r="J528" s="197">
        <v>17.612903225806452</v>
      </c>
      <c r="K528" s="197">
        <v>13.9</v>
      </c>
      <c r="L528" s="197">
        <v>18.129032258064516</v>
      </c>
      <c r="M528" s="197">
        <v>27.366666666666667</v>
      </c>
      <c r="N528" s="197">
        <v>31.93548387096774</v>
      </c>
    </row>
    <row r="529" spans="1:14" ht="20.100000000000001" customHeight="1">
      <c r="A529" s="395">
        <v>1995</v>
      </c>
      <c r="B529" s="395"/>
      <c r="C529" s="197">
        <v>35.225806451612904</v>
      </c>
      <c r="D529" s="197">
        <v>29.392857142857142</v>
      </c>
      <c r="E529" s="197">
        <v>32.806451612903224</v>
      </c>
      <c r="F529" s="197">
        <v>14.966666666666667</v>
      </c>
      <c r="G529" s="197">
        <v>10.193548387096774</v>
      </c>
      <c r="H529" s="197">
        <v>9.1333333333333329</v>
      </c>
      <c r="I529" s="197">
        <v>25.193548387096776</v>
      </c>
      <c r="J529" s="197">
        <v>18.903225806451612</v>
      </c>
      <c r="K529" s="197">
        <v>14.333333333333334</v>
      </c>
      <c r="L529" s="197">
        <v>15.96774193548387</v>
      </c>
      <c r="M529" s="197">
        <v>24.133333333333333</v>
      </c>
      <c r="N529" s="197">
        <v>47.806451612903224</v>
      </c>
    </row>
    <row r="530" spans="1:14" ht="20.100000000000001" customHeight="1">
      <c r="A530" s="395">
        <v>1996</v>
      </c>
      <c r="B530" s="395"/>
      <c r="C530" s="197">
        <v>45.70967741935484</v>
      </c>
      <c r="D530" s="197">
        <v>32.862068965517238</v>
      </c>
      <c r="E530" s="197">
        <v>36.548387096774192</v>
      </c>
      <c r="F530" s="197">
        <v>15.466666666666667</v>
      </c>
      <c r="G530" s="197">
        <v>11.774193548387096</v>
      </c>
      <c r="H530" s="197">
        <v>17.7</v>
      </c>
      <c r="I530" s="197">
        <v>12.67741935483871</v>
      </c>
      <c r="J530" s="197">
        <v>17.258064516129032</v>
      </c>
      <c r="K530" s="197">
        <v>18.399999999999999</v>
      </c>
      <c r="L530" s="197">
        <v>16.129032258064516</v>
      </c>
      <c r="M530" s="197">
        <v>26.5</v>
      </c>
      <c r="N530" s="197">
        <v>32</v>
      </c>
    </row>
    <row r="531" spans="1:14" ht="20.100000000000001" customHeight="1">
      <c r="A531" s="395">
        <v>1997</v>
      </c>
      <c r="B531" s="395"/>
      <c r="C531" s="197">
        <v>37.12903225806452</v>
      </c>
      <c r="D531" s="197">
        <v>31.071428571428573</v>
      </c>
      <c r="E531" s="197">
        <v>36.87096774193548</v>
      </c>
      <c r="F531" s="197">
        <v>24.933333333333334</v>
      </c>
      <c r="G531" s="197">
        <v>11.225806451612904</v>
      </c>
      <c r="H531" s="197">
        <v>13.866666666666667</v>
      </c>
      <c r="I531" s="197">
        <v>19.870967741935484</v>
      </c>
      <c r="J531" s="197">
        <v>17.580645161290324</v>
      </c>
      <c r="K531" s="197">
        <v>13.9</v>
      </c>
      <c r="L531" s="197">
        <v>21.387096774193548</v>
      </c>
      <c r="M531" s="197">
        <v>39.533333333333331</v>
      </c>
      <c r="N531" s="197">
        <v>43.29032258064516</v>
      </c>
    </row>
    <row r="532" spans="1:14" ht="20.100000000000001" customHeight="1">
      <c r="A532" s="395">
        <v>1998</v>
      </c>
      <c r="B532" s="395"/>
      <c r="C532" s="197">
        <v>50.483870967741936</v>
      </c>
      <c r="D532" s="197">
        <v>37.285714285714285</v>
      </c>
      <c r="E532" s="197">
        <v>27.129032258064516</v>
      </c>
      <c r="F532" s="197">
        <v>16.3</v>
      </c>
      <c r="G532" s="197">
        <v>11.935483870967742</v>
      </c>
      <c r="H532" s="197">
        <v>11.4</v>
      </c>
      <c r="I532" s="197">
        <v>16.580645161290324</v>
      </c>
      <c r="J532" s="197">
        <v>20.516129032258064</v>
      </c>
      <c r="K532" s="197">
        <v>17.2</v>
      </c>
      <c r="L532" s="197">
        <v>19.129032258064516</v>
      </c>
      <c r="M532" s="197">
        <v>22.866666666666667</v>
      </c>
      <c r="N532" s="197">
        <v>28.64516129032258</v>
      </c>
    </row>
    <row r="533" spans="1:14" ht="20.100000000000001" customHeight="1">
      <c r="A533" s="395">
        <v>1999</v>
      </c>
      <c r="B533" s="395"/>
      <c r="C533" s="197">
        <v>37.032258064516128</v>
      </c>
      <c r="D533" s="197">
        <v>33.214285714285715</v>
      </c>
      <c r="E533" s="197">
        <v>23.225806451612904</v>
      </c>
      <c r="F533" s="197">
        <v>13.533333333333333</v>
      </c>
      <c r="G533" s="197">
        <v>11.32258064516129</v>
      </c>
      <c r="H533" s="197">
        <v>9.8333333333333339</v>
      </c>
      <c r="I533" s="197">
        <v>17.451612903225808</v>
      </c>
      <c r="J533" s="197">
        <v>14.774193548387096</v>
      </c>
      <c r="K533" s="197">
        <v>21.566666666666666</v>
      </c>
      <c r="L533" s="197">
        <v>17.129032258064516</v>
      </c>
      <c r="M533" s="197">
        <v>30.066666666666666</v>
      </c>
      <c r="N533" s="197">
        <v>32.387096774193552</v>
      </c>
    </row>
    <row r="534" spans="1:14" ht="20.100000000000001" customHeight="1">
      <c r="A534" s="395">
        <v>2000</v>
      </c>
      <c r="B534" s="395"/>
      <c r="C534" s="197">
        <v>38.387096774193552</v>
      </c>
      <c r="D534" s="197">
        <v>29.310344827586206</v>
      </c>
      <c r="E534" s="197">
        <v>19.29032258064516</v>
      </c>
      <c r="F534" s="197">
        <v>13.3</v>
      </c>
      <c r="G534" s="197">
        <v>11.64516129032258</v>
      </c>
      <c r="H534" s="197">
        <v>7.9666666666666668</v>
      </c>
      <c r="I534" s="197">
        <v>9.67741935483871</v>
      </c>
      <c r="J534" s="197">
        <v>11.67741935483871</v>
      </c>
      <c r="K534" s="197">
        <v>16.899999999999999</v>
      </c>
      <c r="L534" s="197">
        <v>16.967741935483872</v>
      </c>
      <c r="M534" s="197">
        <v>25.8</v>
      </c>
      <c r="N534" s="197">
        <v>28.096774193548388</v>
      </c>
    </row>
    <row r="535" spans="1:14" ht="20.100000000000001" customHeight="1">
      <c r="A535" s="395">
        <v>2001</v>
      </c>
      <c r="B535" s="395"/>
      <c r="C535" s="197">
        <v>28.193548387096776</v>
      </c>
      <c r="D535" s="197">
        <v>22.464285714285715</v>
      </c>
      <c r="E535" s="197">
        <v>17.35483870967742</v>
      </c>
      <c r="F535" s="197">
        <v>10.166666666666666</v>
      </c>
      <c r="G535" s="197">
        <v>8.741935483870968</v>
      </c>
      <c r="H535" s="197">
        <v>8.8666666666666671</v>
      </c>
      <c r="I535" s="197">
        <v>13.35483870967742</v>
      </c>
      <c r="J535" s="197">
        <v>11.741935483870968</v>
      </c>
      <c r="K535" s="197">
        <v>13.466666666666667</v>
      </c>
      <c r="L535" s="197">
        <v>14</v>
      </c>
      <c r="M535" s="197">
        <v>20.733333333333334</v>
      </c>
      <c r="N535" s="197">
        <v>28.516129032258064</v>
      </c>
    </row>
    <row r="536" spans="1:14" ht="20.100000000000001" customHeight="1">
      <c r="A536" s="395">
        <v>2002</v>
      </c>
      <c r="B536" s="395"/>
      <c r="C536" s="197">
        <v>28.903225806451612</v>
      </c>
      <c r="D536" s="197">
        <v>23.714285714285715</v>
      </c>
      <c r="E536" s="197">
        <v>18.322580645161292</v>
      </c>
      <c r="F536" s="197">
        <v>14.866666666666667</v>
      </c>
      <c r="G536" s="197">
        <v>9.741935483870968</v>
      </c>
      <c r="H536" s="197">
        <v>10.366666666666667</v>
      </c>
      <c r="I536" s="197">
        <v>9.741935483870968</v>
      </c>
      <c r="J536" s="197">
        <v>12.03225806451613</v>
      </c>
      <c r="K536" s="197">
        <v>12.666666666666666</v>
      </c>
      <c r="L536" s="197">
        <v>12.290322580645162</v>
      </c>
      <c r="M536" s="197">
        <v>22.833333333333332</v>
      </c>
      <c r="N536" s="197">
        <v>30.096774193548388</v>
      </c>
    </row>
    <row r="537" spans="1:14" ht="20.100000000000001" customHeight="1">
      <c r="A537" s="395">
        <v>2003</v>
      </c>
      <c r="B537" s="395"/>
      <c r="C537" s="197">
        <v>32.741935483870968</v>
      </c>
      <c r="D537" s="197">
        <v>32.535714285714285</v>
      </c>
      <c r="E537" s="197">
        <v>24.612903225806452</v>
      </c>
      <c r="F537" s="197">
        <v>23.666666666666668</v>
      </c>
      <c r="G537" s="197">
        <v>15.96774193548387</v>
      </c>
      <c r="H537" s="197">
        <v>15.233333333333333</v>
      </c>
      <c r="I537" s="197">
        <v>28.129032258064516</v>
      </c>
      <c r="J537" s="197">
        <v>21.225806451612904</v>
      </c>
      <c r="K537" s="197">
        <v>19.066666666666666</v>
      </c>
      <c r="L537" s="197">
        <v>21.516129032258064</v>
      </c>
      <c r="M537" s="197">
        <v>35.466666666666669</v>
      </c>
      <c r="N537" s="197">
        <v>39.258064516129032</v>
      </c>
    </row>
    <row r="538" spans="1:14" ht="20.100000000000001" customHeight="1">
      <c r="A538" s="395">
        <v>2004</v>
      </c>
      <c r="B538" s="395"/>
      <c r="C538" s="197">
        <v>42.838709677419352</v>
      </c>
      <c r="D538" s="197">
        <v>28.827586206896552</v>
      </c>
      <c r="E538" s="197">
        <v>18.483870967741936</v>
      </c>
      <c r="F538" s="197">
        <v>22.233333333333334</v>
      </c>
      <c r="G538" s="197">
        <v>15.67741935483871</v>
      </c>
      <c r="H538" s="197">
        <v>13.9</v>
      </c>
      <c r="I538" s="197">
        <v>20.225806451612904</v>
      </c>
      <c r="J538" s="197">
        <v>23.93548387096774</v>
      </c>
      <c r="K538" s="197">
        <v>24.1</v>
      </c>
      <c r="L538" s="197">
        <v>21</v>
      </c>
      <c r="M538" s="197">
        <v>30.5</v>
      </c>
      <c r="N538" s="197">
        <v>46.41935483870968</v>
      </c>
    </row>
    <row r="539" spans="1:14" ht="20.100000000000001" customHeight="1">
      <c r="A539" s="395">
        <v>2005</v>
      </c>
      <c r="B539" s="395"/>
      <c r="C539" s="197">
        <v>43.161290322580648</v>
      </c>
      <c r="D539" s="197">
        <v>38.678571428571431</v>
      </c>
      <c r="E539" s="197">
        <v>29.548387096774192</v>
      </c>
      <c r="F539" s="197">
        <v>20.5</v>
      </c>
      <c r="G539" s="197">
        <v>18.419354838709676</v>
      </c>
      <c r="H539" s="197">
        <v>17</v>
      </c>
      <c r="I539" s="197">
        <v>25.35483870967742</v>
      </c>
      <c r="J539" s="197">
        <v>21.06451612903226</v>
      </c>
      <c r="K539" s="197">
        <v>23</v>
      </c>
      <c r="L539" s="197">
        <v>21.806451612903224</v>
      </c>
      <c r="M539" s="197">
        <v>36.1</v>
      </c>
      <c r="N539" s="197">
        <v>41.032258064516128</v>
      </c>
    </row>
    <row r="540" spans="1:14" ht="20.100000000000001" customHeight="1">
      <c r="A540" s="395">
        <v>2006</v>
      </c>
      <c r="B540" s="395"/>
      <c r="C540" s="197">
        <v>40.354838709677416</v>
      </c>
      <c r="D540" s="197">
        <v>35.821428571428569</v>
      </c>
      <c r="E540" s="197">
        <v>25.548387096774192</v>
      </c>
      <c r="F540" s="197">
        <v>22.2</v>
      </c>
      <c r="G540" s="197">
        <v>17.161290322580644</v>
      </c>
      <c r="H540" s="197">
        <v>17.466666666666665</v>
      </c>
      <c r="I540" s="197">
        <v>21.161290322580644</v>
      </c>
      <c r="J540" s="197">
        <v>24.225806451612904</v>
      </c>
      <c r="K540" s="197">
        <v>21.4</v>
      </c>
      <c r="L540" s="197">
        <v>24.322580645161292</v>
      </c>
      <c r="M540" s="197">
        <v>34.866666666666667</v>
      </c>
      <c r="N540" s="197">
        <v>57.193548387096776</v>
      </c>
    </row>
    <row r="541" spans="1:14" ht="20.100000000000001" customHeight="1">
      <c r="A541" s="395">
        <v>2007</v>
      </c>
      <c r="B541" s="395"/>
      <c r="C541" s="197">
        <v>41.741935483870968</v>
      </c>
      <c r="D541" s="197">
        <v>33.357142857142854</v>
      </c>
      <c r="E541" s="197">
        <v>27.225806451612904</v>
      </c>
      <c r="F541" s="197">
        <v>18.899999999999999</v>
      </c>
      <c r="G541" s="197">
        <v>18.161290322580644</v>
      </c>
      <c r="H541" s="197">
        <v>24.533333333333335</v>
      </c>
      <c r="I541" s="197">
        <v>23.70967741935484</v>
      </c>
      <c r="J541" s="197">
        <v>21.903225806451612</v>
      </c>
      <c r="K541" s="197">
        <v>18.899999999999999</v>
      </c>
      <c r="L541" s="197">
        <v>19.838709677419356</v>
      </c>
      <c r="M541" s="197">
        <v>31.333333333333332</v>
      </c>
      <c r="N541" s="197">
        <v>40.41935483870968</v>
      </c>
    </row>
    <row r="542" spans="1:14" ht="20.100000000000001" customHeight="1">
      <c r="A542" s="395">
        <v>2008</v>
      </c>
      <c r="B542" s="395"/>
      <c r="C542" s="197">
        <v>49.354838709677416</v>
      </c>
      <c r="D542" s="197">
        <v>29.551724137931036</v>
      </c>
      <c r="E542" s="197">
        <v>19.806451612903224</v>
      </c>
      <c r="F542" s="197">
        <v>17.100000000000001</v>
      </c>
      <c r="G542" s="197">
        <v>17.29032258064516</v>
      </c>
      <c r="H542" s="197">
        <v>20</v>
      </c>
      <c r="I542" s="197">
        <v>18.516129032258064</v>
      </c>
      <c r="J542" s="197">
        <v>26.225806451612904</v>
      </c>
      <c r="K542" s="197">
        <v>23.2</v>
      </c>
      <c r="L542" s="197">
        <v>23.741935483870968</v>
      </c>
      <c r="M542" s="197">
        <v>36.93333333333333</v>
      </c>
      <c r="N542" s="197">
        <v>42.838709677419352</v>
      </c>
    </row>
    <row r="543" spans="1:14" ht="20.100000000000001" customHeight="1">
      <c r="A543" s="395">
        <v>2009</v>
      </c>
      <c r="B543" s="395"/>
      <c r="C543" s="197">
        <v>45.838709677419352</v>
      </c>
      <c r="D543" s="197">
        <v>34.178571428571431</v>
      </c>
      <c r="E543" s="197">
        <v>29.161290322580644</v>
      </c>
      <c r="F543" s="197">
        <v>23.066666666666666</v>
      </c>
      <c r="G543" s="197">
        <v>16.548387096774192</v>
      </c>
      <c r="H543" s="197">
        <v>16.066666666666666</v>
      </c>
      <c r="I543" s="197">
        <v>22.161290322580644</v>
      </c>
      <c r="J543" s="197">
        <v>25.806451612903224</v>
      </c>
      <c r="K543" s="197">
        <v>25.666666666666668</v>
      </c>
      <c r="L543" s="197">
        <v>20.387096774193548</v>
      </c>
      <c r="M543" s="197">
        <v>34.033333333333331</v>
      </c>
      <c r="N543" s="197">
        <v>52.064516129032256</v>
      </c>
    </row>
    <row r="544" spans="1:14" ht="20.100000000000001" customHeight="1">
      <c r="A544" s="395">
        <v>2010</v>
      </c>
      <c r="B544" s="395"/>
      <c r="C544" s="197">
        <v>39.70967741935484</v>
      </c>
      <c r="D544" s="197">
        <v>34.357142857142854</v>
      </c>
      <c r="E544" s="197">
        <v>26.193548387096776</v>
      </c>
      <c r="F544" s="197">
        <v>23.033333333333335</v>
      </c>
      <c r="G544" s="197">
        <v>20.032258064516128</v>
      </c>
      <c r="H544" s="197">
        <v>21.633333333333333</v>
      </c>
      <c r="I544" s="197">
        <v>24.322580645161292</v>
      </c>
      <c r="J544" s="197">
        <v>14.483870967741936</v>
      </c>
      <c r="K544" s="197">
        <v>11.033333333333333</v>
      </c>
      <c r="L544" s="197">
        <v>16.35483870967742</v>
      </c>
      <c r="M544" s="197">
        <v>23.2</v>
      </c>
      <c r="N544" s="197">
        <v>22.967741935483872</v>
      </c>
    </row>
    <row r="545" spans="1:14">
      <c r="A545" s="281" t="s">
        <v>81</v>
      </c>
      <c r="B545" s="158"/>
      <c r="C545" s="158"/>
      <c r="D545" s="158"/>
      <c r="E545" s="158"/>
      <c r="F545" s="158"/>
      <c r="G545" s="158"/>
      <c r="H545" s="158"/>
      <c r="I545" s="158"/>
      <c r="J545" s="158"/>
      <c r="K545" s="158"/>
      <c r="L545" s="158"/>
      <c r="M545" s="158"/>
    </row>
    <row r="546" spans="1:14" ht="8.25" customHeight="1"/>
    <row r="547" spans="1:14" ht="15.75">
      <c r="A547" s="121"/>
      <c r="B547" s="160"/>
      <c r="C547" s="160"/>
      <c r="D547" s="160"/>
      <c r="E547" s="160"/>
      <c r="F547" s="160"/>
      <c r="G547" s="160"/>
      <c r="H547" s="160"/>
      <c r="I547" s="160"/>
      <c r="J547" s="274"/>
      <c r="K547" s="125"/>
      <c r="L547" s="286" t="s">
        <v>168</v>
      </c>
      <c r="M547" s="125"/>
      <c r="N547" s="286" t="s">
        <v>102</v>
      </c>
    </row>
    <row r="548" spans="1:14" ht="18.75">
      <c r="A548" s="300" t="s">
        <v>167</v>
      </c>
      <c r="B548" s="199"/>
      <c r="C548" s="199"/>
      <c r="D548" s="199"/>
      <c r="E548" s="199"/>
      <c r="F548" s="199"/>
      <c r="G548" s="199"/>
      <c r="H548" s="199"/>
      <c r="I548" s="199"/>
      <c r="J548" s="199"/>
      <c r="K548" s="190"/>
      <c r="L548" s="356" t="s">
        <v>166</v>
      </c>
      <c r="M548" s="190"/>
      <c r="N548" s="286" t="s">
        <v>100</v>
      </c>
    </row>
    <row r="549" spans="1:14" ht="18.75">
      <c r="A549" s="165"/>
      <c r="B549" s="165"/>
      <c r="C549" s="199"/>
      <c r="D549" s="199"/>
      <c r="E549" s="199"/>
      <c r="F549" s="199"/>
      <c r="G549" s="199"/>
      <c r="H549" s="199"/>
      <c r="I549" s="199"/>
      <c r="J549" s="199"/>
      <c r="K549" s="190"/>
      <c r="L549" s="286" t="s">
        <v>165</v>
      </c>
      <c r="M549" s="190"/>
      <c r="N549" s="286" t="s">
        <v>98</v>
      </c>
    </row>
    <row r="550" spans="1:14" ht="33.75" customHeight="1" thickBot="1">
      <c r="A550" s="390" t="s">
        <v>164</v>
      </c>
      <c r="B550" s="390"/>
      <c r="C550" s="390"/>
      <c r="D550" s="390"/>
      <c r="E550" s="390"/>
      <c r="F550" s="390"/>
      <c r="G550" s="390"/>
      <c r="H550" s="390"/>
      <c r="I550" s="390"/>
      <c r="J550" s="390"/>
      <c r="K550" s="390"/>
      <c r="L550" s="390"/>
      <c r="M550" s="390"/>
      <c r="N550" s="390"/>
    </row>
    <row r="551" spans="1:14" ht="24.75" thickTop="1">
      <c r="A551" s="272" t="s">
        <v>69</v>
      </c>
      <c r="B551" s="224" t="s">
        <v>127</v>
      </c>
      <c r="C551" s="284" t="s">
        <v>95</v>
      </c>
      <c r="D551" s="284" t="s">
        <v>94</v>
      </c>
      <c r="E551" s="284" t="s">
        <v>93</v>
      </c>
      <c r="F551" s="284" t="s">
        <v>92</v>
      </c>
      <c r="G551" s="284" t="s">
        <v>91</v>
      </c>
      <c r="H551" s="284" t="s">
        <v>90</v>
      </c>
      <c r="I551" s="284" t="s">
        <v>89</v>
      </c>
      <c r="J551" s="285" t="s">
        <v>88</v>
      </c>
      <c r="K551" s="284" t="s">
        <v>87</v>
      </c>
      <c r="L551" s="284" t="s">
        <v>86</v>
      </c>
      <c r="M551" s="284" t="s">
        <v>85</v>
      </c>
      <c r="N551" s="283" t="s">
        <v>84</v>
      </c>
    </row>
    <row r="552" spans="1:14" ht="20.100000000000001" customHeight="1">
      <c r="A552" s="385">
        <v>1980</v>
      </c>
      <c r="B552" s="282" t="s">
        <v>83</v>
      </c>
      <c r="C552" s="200">
        <v>81</v>
      </c>
      <c r="D552" s="200">
        <v>79</v>
      </c>
      <c r="E552" s="200">
        <v>74</v>
      </c>
      <c r="F552" s="200">
        <v>57</v>
      </c>
      <c r="G552" s="200">
        <v>60</v>
      </c>
      <c r="H552" s="200">
        <v>76</v>
      </c>
      <c r="I552" s="200">
        <v>60</v>
      </c>
      <c r="J552" s="200">
        <v>41</v>
      </c>
      <c r="K552" s="200">
        <v>63</v>
      </c>
      <c r="L552" s="200">
        <v>78</v>
      </c>
      <c r="M552" s="200">
        <v>76</v>
      </c>
      <c r="N552" s="201">
        <v>81</v>
      </c>
    </row>
    <row r="553" spans="1:14" ht="20.100000000000001" customHeight="1">
      <c r="A553" s="385"/>
      <c r="B553" s="282" t="s">
        <v>82</v>
      </c>
      <c r="C553" s="200">
        <v>18</v>
      </c>
      <c r="D553" s="200">
        <v>26</v>
      </c>
      <c r="E553" s="200">
        <v>20</v>
      </c>
      <c r="F553" s="200">
        <v>8</v>
      </c>
      <c r="G553" s="200">
        <v>14</v>
      </c>
      <c r="H553" s="200">
        <v>17</v>
      </c>
      <c r="I553" s="200">
        <v>8</v>
      </c>
      <c r="J553" s="200">
        <v>13</v>
      </c>
      <c r="K553" s="200">
        <v>8</v>
      </c>
      <c r="L553" s="200">
        <v>6</v>
      </c>
      <c r="M553" s="200">
        <v>18</v>
      </c>
      <c r="N553" s="201">
        <v>24</v>
      </c>
    </row>
    <row r="554" spans="1:14" ht="20.100000000000001" customHeight="1">
      <c r="A554" s="385">
        <v>1981</v>
      </c>
      <c r="B554" s="282" t="s">
        <v>83</v>
      </c>
      <c r="C554" s="200">
        <v>82</v>
      </c>
      <c r="D554" s="200">
        <v>75</v>
      </c>
      <c r="E554" s="200">
        <v>71</v>
      </c>
      <c r="F554" s="200">
        <v>51</v>
      </c>
      <c r="G554" s="200">
        <v>66</v>
      </c>
      <c r="H554" s="200">
        <v>66</v>
      </c>
      <c r="I554" s="200">
        <v>68</v>
      </c>
      <c r="J554" s="200">
        <v>66</v>
      </c>
      <c r="K554" s="200">
        <v>67</v>
      </c>
      <c r="L554" s="200">
        <v>77</v>
      </c>
      <c r="M554" s="200">
        <v>84</v>
      </c>
      <c r="N554" s="201">
        <v>88</v>
      </c>
    </row>
    <row r="555" spans="1:14" ht="20.100000000000001" customHeight="1">
      <c r="A555" s="385"/>
      <c r="B555" s="282" t="s">
        <v>82</v>
      </c>
      <c r="C555" s="200">
        <v>25</v>
      </c>
      <c r="D555" s="200">
        <v>15</v>
      </c>
      <c r="E555" s="200">
        <v>18</v>
      </c>
      <c r="F555" s="200">
        <v>11</v>
      </c>
      <c r="G555" s="200">
        <v>13</v>
      </c>
      <c r="H555" s="200">
        <v>15</v>
      </c>
      <c r="I555" s="200">
        <v>10</v>
      </c>
      <c r="J555" s="200">
        <v>18</v>
      </c>
      <c r="K555" s="200">
        <v>8</v>
      </c>
      <c r="L555" s="200">
        <v>13</v>
      </c>
      <c r="M555" s="200">
        <v>21</v>
      </c>
      <c r="N555" s="201">
        <v>27</v>
      </c>
    </row>
    <row r="556" spans="1:14" ht="20.100000000000001" customHeight="1">
      <c r="A556" s="385">
        <v>1982</v>
      </c>
      <c r="B556" s="282" t="s">
        <v>83</v>
      </c>
      <c r="C556" s="200">
        <v>88</v>
      </c>
      <c r="D556" s="200">
        <v>92</v>
      </c>
      <c r="E556" s="200">
        <v>95</v>
      </c>
      <c r="F556" s="200">
        <v>87</v>
      </c>
      <c r="G556" s="200">
        <v>83</v>
      </c>
      <c r="H556" s="200">
        <v>78</v>
      </c>
      <c r="I556" s="200">
        <v>83</v>
      </c>
      <c r="J556" s="200">
        <v>84</v>
      </c>
      <c r="K556" s="200">
        <v>81</v>
      </c>
      <c r="L556" s="200">
        <v>87</v>
      </c>
      <c r="M556" s="200">
        <v>90</v>
      </c>
      <c r="N556" s="201">
        <v>93</v>
      </c>
    </row>
    <row r="557" spans="1:14" ht="20.100000000000001" customHeight="1">
      <c r="A557" s="385"/>
      <c r="B557" s="282" t="s">
        <v>82</v>
      </c>
      <c r="C557" s="200">
        <v>28</v>
      </c>
      <c r="D557" s="200">
        <v>44</v>
      </c>
      <c r="E557" s="200">
        <v>37</v>
      </c>
      <c r="F557" s="200">
        <v>19</v>
      </c>
      <c r="G557" s="200">
        <v>17</v>
      </c>
      <c r="H557" s="200">
        <v>14</v>
      </c>
      <c r="I557" s="200">
        <v>12</v>
      </c>
      <c r="J557" s="200">
        <v>20</v>
      </c>
      <c r="K557" s="200">
        <v>19</v>
      </c>
      <c r="L557" s="200">
        <v>17</v>
      </c>
      <c r="M557" s="200">
        <v>27</v>
      </c>
      <c r="N557" s="201">
        <v>41</v>
      </c>
    </row>
    <row r="558" spans="1:14" ht="20.100000000000001" customHeight="1">
      <c r="A558" s="385">
        <v>1983</v>
      </c>
      <c r="B558" s="282" t="s">
        <v>83</v>
      </c>
      <c r="C558" s="200">
        <v>93</v>
      </c>
      <c r="D558" s="200">
        <v>92</v>
      </c>
      <c r="E558" s="200">
        <v>91</v>
      </c>
      <c r="F558" s="200">
        <v>85</v>
      </c>
      <c r="G558" s="200">
        <v>78</v>
      </c>
      <c r="H558" s="200">
        <v>80</v>
      </c>
      <c r="I558" s="200">
        <v>76</v>
      </c>
      <c r="J558" s="200">
        <v>73</v>
      </c>
      <c r="K558" s="200">
        <v>83</v>
      </c>
      <c r="L558" s="200">
        <v>79</v>
      </c>
      <c r="M558" s="200">
        <v>86</v>
      </c>
      <c r="N558" s="201">
        <v>90</v>
      </c>
    </row>
    <row r="559" spans="1:14" ht="20.100000000000001" customHeight="1">
      <c r="A559" s="385"/>
      <c r="B559" s="282" t="s">
        <v>82</v>
      </c>
      <c r="C559" s="200">
        <v>31</v>
      </c>
      <c r="D559" s="200">
        <v>28</v>
      </c>
      <c r="E559" s="200">
        <v>23</v>
      </c>
      <c r="F559" s="200">
        <v>21</v>
      </c>
      <c r="G559" s="200">
        <v>18</v>
      </c>
      <c r="H559" s="200">
        <v>10</v>
      </c>
      <c r="I559" s="200">
        <v>13</v>
      </c>
      <c r="J559" s="200">
        <v>23</v>
      </c>
      <c r="K559" s="200">
        <v>13</v>
      </c>
      <c r="L559" s="200">
        <v>11</v>
      </c>
      <c r="M559" s="200">
        <v>16</v>
      </c>
      <c r="N559" s="201">
        <v>25</v>
      </c>
    </row>
    <row r="560" spans="1:14" ht="20.100000000000001" customHeight="1">
      <c r="A560" s="385">
        <v>1984</v>
      </c>
      <c r="B560" s="282" t="s">
        <v>83</v>
      </c>
      <c r="C560" s="200">
        <v>88</v>
      </c>
      <c r="D560" s="200">
        <v>82</v>
      </c>
      <c r="E560" s="200">
        <v>78</v>
      </c>
      <c r="F560" s="200">
        <v>68</v>
      </c>
      <c r="G560" s="200">
        <v>69</v>
      </c>
      <c r="H560" s="200">
        <v>85</v>
      </c>
      <c r="I560" s="200">
        <v>67</v>
      </c>
      <c r="J560" s="200">
        <v>84</v>
      </c>
      <c r="K560" s="200">
        <v>76</v>
      </c>
      <c r="L560" s="200">
        <v>85</v>
      </c>
      <c r="M560" s="200">
        <v>89</v>
      </c>
      <c r="N560" s="201">
        <v>96</v>
      </c>
    </row>
    <row r="561" spans="1:14" ht="20.100000000000001" customHeight="1">
      <c r="A561" s="385"/>
      <c r="B561" s="282" t="s">
        <v>82</v>
      </c>
      <c r="C561" s="200">
        <v>22</v>
      </c>
      <c r="D561" s="200">
        <v>18</v>
      </c>
      <c r="E561" s="200">
        <v>17</v>
      </c>
      <c r="F561" s="200">
        <v>11</v>
      </c>
      <c r="G561" s="200">
        <v>14</v>
      </c>
      <c r="H561" s="200">
        <v>11</v>
      </c>
      <c r="I561" s="200">
        <v>15</v>
      </c>
      <c r="J561" s="200">
        <v>17</v>
      </c>
      <c r="K561" s="200">
        <v>19</v>
      </c>
      <c r="L561" s="200">
        <v>14</v>
      </c>
      <c r="M561" s="200">
        <v>21</v>
      </c>
      <c r="N561" s="201">
        <v>27</v>
      </c>
    </row>
    <row r="562" spans="1:14" ht="20.100000000000001" customHeight="1">
      <c r="A562" s="385">
        <v>1985</v>
      </c>
      <c r="B562" s="282" t="s">
        <v>83</v>
      </c>
      <c r="C562" s="200">
        <v>94</v>
      </c>
      <c r="D562" s="200">
        <v>93</v>
      </c>
      <c r="E562" s="200">
        <v>78</v>
      </c>
      <c r="F562" s="200">
        <v>81</v>
      </c>
      <c r="G562" s="200">
        <v>71</v>
      </c>
      <c r="H562" s="200">
        <v>68</v>
      </c>
      <c r="I562" s="200">
        <v>63</v>
      </c>
      <c r="J562" s="200">
        <v>53</v>
      </c>
      <c r="K562" s="200">
        <v>68</v>
      </c>
      <c r="L562" s="200">
        <v>79</v>
      </c>
      <c r="M562" s="200">
        <v>83</v>
      </c>
      <c r="N562" s="201">
        <v>85</v>
      </c>
    </row>
    <row r="563" spans="1:14" ht="20.100000000000001" customHeight="1">
      <c r="A563" s="385"/>
      <c r="B563" s="282" t="s">
        <v>82</v>
      </c>
      <c r="C563" s="200">
        <v>30</v>
      </c>
      <c r="D563" s="200">
        <v>19</v>
      </c>
      <c r="E563" s="200">
        <v>13</v>
      </c>
      <c r="F563" s="200">
        <v>11</v>
      </c>
      <c r="G563" s="200">
        <v>11</v>
      </c>
      <c r="H563" s="200">
        <v>4</v>
      </c>
      <c r="I563" s="200">
        <v>11</v>
      </c>
      <c r="J563" s="200">
        <v>12</v>
      </c>
      <c r="K563" s="200">
        <v>8</v>
      </c>
      <c r="L563" s="200">
        <v>10</v>
      </c>
      <c r="M563" s="200">
        <v>17</v>
      </c>
      <c r="N563" s="201">
        <v>23</v>
      </c>
    </row>
    <row r="564" spans="1:14" ht="20.100000000000001" customHeight="1">
      <c r="A564" s="385">
        <v>1986</v>
      </c>
      <c r="B564" s="282" t="s">
        <v>83</v>
      </c>
      <c r="C564" s="200">
        <v>91</v>
      </c>
      <c r="D564" s="200">
        <v>89</v>
      </c>
      <c r="E564" s="200">
        <v>86</v>
      </c>
      <c r="F564" s="200">
        <v>71</v>
      </c>
      <c r="G564" s="200">
        <v>54</v>
      </c>
      <c r="H564" s="200">
        <v>77</v>
      </c>
      <c r="I564" s="200">
        <v>60</v>
      </c>
      <c r="J564" s="200">
        <v>62</v>
      </c>
      <c r="K564" s="200">
        <v>63</v>
      </c>
      <c r="L564" s="200">
        <v>78</v>
      </c>
      <c r="M564" s="200">
        <v>84</v>
      </c>
      <c r="N564" s="201">
        <v>87</v>
      </c>
    </row>
    <row r="565" spans="1:14" ht="20.100000000000001" customHeight="1">
      <c r="A565" s="385"/>
      <c r="B565" s="282" t="s">
        <v>82</v>
      </c>
      <c r="C565" s="200">
        <v>20</v>
      </c>
      <c r="D565" s="200">
        <v>24</v>
      </c>
      <c r="E565" s="200">
        <v>13</v>
      </c>
      <c r="F565" s="200">
        <v>12</v>
      </c>
      <c r="G565" s="200">
        <v>8</v>
      </c>
      <c r="H565" s="200">
        <v>12</v>
      </c>
      <c r="I565" s="200">
        <v>8</v>
      </c>
      <c r="J565" s="200">
        <v>17</v>
      </c>
      <c r="K565" s="200">
        <v>12</v>
      </c>
      <c r="L565" s="200">
        <v>7</v>
      </c>
      <c r="M565" s="200">
        <v>20</v>
      </c>
      <c r="N565" s="201">
        <v>28</v>
      </c>
    </row>
    <row r="566" spans="1:14" ht="20.100000000000001" customHeight="1">
      <c r="A566" s="385">
        <v>1987</v>
      </c>
      <c r="B566" s="282" t="s">
        <v>83</v>
      </c>
      <c r="C566" s="200">
        <v>87</v>
      </c>
      <c r="D566" s="200">
        <v>84</v>
      </c>
      <c r="E566" s="200">
        <v>70</v>
      </c>
      <c r="F566" s="200">
        <v>69</v>
      </c>
      <c r="G566" s="200">
        <v>56</v>
      </c>
      <c r="H566" s="200">
        <v>74</v>
      </c>
      <c r="I566" s="200">
        <v>55</v>
      </c>
      <c r="J566" s="200">
        <v>67</v>
      </c>
      <c r="K566" s="200">
        <v>70</v>
      </c>
      <c r="L566" s="200">
        <v>66</v>
      </c>
      <c r="M566" s="200">
        <v>85</v>
      </c>
      <c r="N566" s="201">
        <v>90</v>
      </c>
    </row>
    <row r="567" spans="1:14" ht="20.100000000000001" customHeight="1">
      <c r="A567" s="385"/>
      <c r="B567" s="282" t="s">
        <v>82</v>
      </c>
      <c r="C567" s="200">
        <v>16</v>
      </c>
      <c r="D567" s="200">
        <v>19</v>
      </c>
      <c r="E567" s="200">
        <v>23</v>
      </c>
      <c r="F567" s="200">
        <v>12</v>
      </c>
      <c r="G567" s="200">
        <v>12</v>
      </c>
      <c r="H567" s="200">
        <v>9</v>
      </c>
      <c r="I567" s="200">
        <v>12</v>
      </c>
      <c r="J567" s="200">
        <v>18</v>
      </c>
      <c r="K567" s="200">
        <v>15</v>
      </c>
      <c r="L567" s="200">
        <v>15</v>
      </c>
      <c r="M567" s="200">
        <v>24</v>
      </c>
      <c r="N567" s="201">
        <v>41</v>
      </c>
    </row>
    <row r="568" spans="1:14" ht="20.100000000000001" customHeight="1">
      <c r="A568" s="385">
        <v>1988</v>
      </c>
      <c r="B568" s="282" t="s">
        <v>83</v>
      </c>
      <c r="C568" s="197">
        <v>88</v>
      </c>
      <c r="D568" s="197">
        <v>86</v>
      </c>
      <c r="E568" s="197">
        <v>86</v>
      </c>
      <c r="F568" s="197">
        <v>65</v>
      </c>
      <c r="G568" s="197">
        <v>66</v>
      </c>
      <c r="H568" s="197">
        <v>68</v>
      </c>
      <c r="I568" s="197">
        <v>69</v>
      </c>
      <c r="J568" s="197">
        <v>73</v>
      </c>
      <c r="K568" s="197">
        <v>71</v>
      </c>
      <c r="L568" s="197">
        <v>71</v>
      </c>
      <c r="M568" s="197">
        <v>91</v>
      </c>
      <c r="N568" s="155">
        <v>92</v>
      </c>
    </row>
    <row r="569" spans="1:14" ht="20.100000000000001" customHeight="1">
      <c r="A569" s="385"/>
      <c r="B569" s="282" t="s">
        <v>82</v>
      </c>
      <c r="C569" s="197">
        <v>36</v>
      </c>
      <c r="D569" s="197">
        <v>45</v>
      </c>
      <c r="E569" s="197">
        <v>28</v>
      </c>
      <c r="F569" s="197">
        <v>17</v>
      </c>
      <c r="G569" s="197">
        <v>7</v>
      </c>
      <c r="H569" s="197">
        <v>10</v>
      </c>
      <c r="I569" s="197">
        <v>22</v>
      </c>
      <c r="J569" s="197">
        <v>17</v>
      </c>
      <c r="K569" s="197">
        <v>15</v>
      </c>
      <c r="L569" s="197">
        <v>10</v>
      </c>
      <c r="M569" s="197">
        <v>22</v>
      </c>
      <c r="N569" s="155">
        <v>28</v>
      </c>
    </row>
    <row r="570" spans="1:14" ht="20.100000000000001" customHeight="1">
      <c r="A570" s="385">
        <v>1989</v>
      </c>
      <c r="B570" s="282" t="s">
        <v>83</v>
      </c>
      <c r="C570" s="197">
        <v>92</v>
      </c>
      <c r="D570" s="197">
        <v>88</v>
      </c>
      <c r="E570" s="197">
        <v>82</v>
      </c>
      <c r="F570" s="197">
        <v>77</v>
      </c>
      <c r="G570" s="197">
        <v>63</v>
      </c>
      <c r="H570" s="197">
        <v>64</v>
      </c>
      <c r="I570" s="197">
        <v>57</v>
      </c>
      <c r="J570" s="197">
        <v>58</v>
      </c>
      <c r="K570" s="197">
        <v>56</v>
      </c>
      <c r="L570" s="197">
        <v>69</v>
      </c>
      <c r="M570" s="197">
        <v>81</v>
      </c>
      <c r="N570" s="155">
        <v>89</v>
      </c>
    </row>
    <row r="571" spans="1:14" ht="20.100000000000001" customHeight="1">
      <c r="A571" s="385"/>
      <c r="B571" s="282" t="s">
        <v>82</v>
      </c>
      <c r="C571" s="197">
        <v>28</v>
      </c>
      <c r="D571" s="197">
        <v>29</v>
      </c>
      <c r="E571" s="197">
        <v>23</v>
      </c>
      <c r="F571" s="197">
        <v>22</v>
      </c>
      <c r="G571" s="197">
        <v>17</v>
      </c>
      <c r="H571" s="197">
        <v>22</v>
      </c>
      <c r="I571" s="197">
        <v>26</v>
      </c>
      <c r="J571" s="197">
        <v>22</v>
      </c>
      <c r="K571" s="197">
        <v>23</v>
      </c>
      <c r="L571" s="197">
        <v>23</v>
      </c>
      <c r="M571" s="197">
        <v>29</v>
      </c>
      <c r="N571" s="155">
        <v>41</v>
      </c>
    </row>
    <row r="572" spans="1:14" ht="20.100000000000001" customHeight="1">
      <c r="A572" s="385">
        <v>1990</v>
      </c>
      <c r="B572" s="282" t="s">
        <v>83</v>
      </c>
      <c r="C572" s="197">
        <v>91</v>
      </c>
      <c r="D572" s="197">
        <v>90</v>
      </c>
      <c r="E572" s="197">
        <v>82</v>
      </c>
      <c r="F572" s="197">
        <v>69</v>
      </c>
      <c r="G572" s="197">
        <v>57</v>
      </c>
      <c r="H572" s="197">
        <v>69</v>
      </c>
      <c r="I572" s="197">
        <v>55</v>
      </c>
      <c r="J572" s="197">
        <v>72</v>
      </c>
      <c r="K572" s="197">
        <v>81</v>
      </c>
      <c r="L572" s="197">
        <v>76</v>
      </c>
      <c r="M572" s="197">
        <v>84</v>
      </c>
      <c r="N572" s="155">
        <v>88</v>
      </c>
    </row>
    <row r="573" spans="1:14" ht="20.100000000000001" customHeight="1">
      <c r="A573" s="385"/>
      <c r="B573" s="282" t="s">
        <v>82</v>
      </c>
      <c r="C573" s="197">
        <v>37</v>
      </c>
      <c r="D573" s="197">
        <v>39</v>
      </c>
      <c r="E573" s="197">
        <v>23</v>
      </c>
      <c r="F573" s="197">
        <v>25</v>
      </c>
      <c r="G573" s="197">
        <v>18</v>
      </c>
      <c r="H573" s="197">
        <v>19</v>
      </c>
      <c r="I573" s="197">
        <v>22</v>
      </c>
      <c r="J573" s="197">
        <v>24</v>
      </c>
      <c r="K573" s="197">
        <v>22</v>
      </c>
      <c r="L573" s="197">
        <v>20</v>
      </c>
      <c r="M573" s="197">
        <v>27</v>
      </c>
      <c r="N573" s="155">
        <v>30</v>
      </c>
    </row>
    <row r="574" spans="1:14" ht="20.100000000000001" customHeight="1">
      <c r="A574" s="385">
        <v>1991</v>
      </c>
      <c r="B574" s="282" t="s">
        <v>83</v>
      </c>
      <c r="C574" s="197">
        <v>85</v>
      </c>
      <c r="D574" s="197">
        <v>81</v>
      </c>
      <c r="E574" s="197">
        <v>85</v>
      </c>
      <c r="F574" s="197">
        <v>72</v>
      </c>
      <c r="G574" s="197">
        <v>76</v>
      </c>
      <c r="H574" s="197">
        <v>72</v>
      </c>
      <c r="I574" s="197">
        <v>81</v>
      </c>
      <c r="J574" s="197">
        <v>80</v>
      </c>
      <c r="K574" s="197">
        <v>78</v>
      </c>
      <c r="L574" s="197">
        <v>88</v>
      </c>
      <c r="M574" s="197">
        <v>95</v>
      </c>
      <c r="N574" s="155">
        <v>94</v>
      </c>
    </row>
    <row r="575" spans="1:14" ht="20.100000000000001" customHeight="1">
      <c r="A575" s="385"/>
      <c r="B575" s="282" t="s">
        <v>82</v>
      </c>
      <c r="C575" s="197">
        <v>34</v>
      </c>
      <c r="D575" s="197">
        <v>29</v>
      </c>
      <c r="E575" s="197">
        <v>31</v>
      </c>
      <c r="F575" s="197">
        <v>22</v>
      </c>
      <c r="G575" s="197">
        <v>21</v>
      </c>
      <c r="H575" s="197">
        <v>22</v>
      </c>
      <c r="I575" s="197">
        <v>26</v>
      </c>
      <c r="J575" s="197">
        <v>32</v>
      </c>
      <c r="K575" s="197">
        <v>34</v>
      </c>
      <c r="L575" s="197">
        <v>26</v>
      </c>
      <c r="M575" s="197">
        <v>29</v>
      </c>
      <c r="N575" s="155">
        <v>41</v>
      </c>
    </row>
    <row r="576" spans="1:14" ht="20.100000000000001" customHeight="1">
      <c r="A576" s="385">
        <v>1992</v>
      </c>
      <c r="B576" s="282" t="s">
        <v>83</v>
      </c>
      <c r="C576" s="197">
        <v>95</v>
      </c>
      <c r="D576" s="197">
        <v>96</v>
      </c>
      <c r="E576" s="197">
        <v>83</v>
      </c>
      <c r="F576" s="197">
        <v>73</v>
      </c>
      <c r="G576" s="197">
        <v>45</v>
      </c>
      <c r="H576" s="197">
        <v>46</v>
      </c>
      <c r="I576" s="197">
        <v>69</v>
      </c>
      <c r="J576" s="197">
        <v>75</v>
      </c>
      <c r="K576" s="197">
        <v>65</v>
      </c>
      <c r="L576" s="197">
        <v>84</v>
      </c>
      <c r="M576" s="197">
        <v>83</v>
      </c>
      <c r="N576" s="155">
        <v>90</v>
      </c>
    </row>
    <row r="577" spans="1:14" ht="20.100000000000001" customHeight="1">
      <c r="A577" s="385"/>
      <c r="B577" s="282" t="s">
        <v>82</v>
      </c>
      <c r="C577" s="197">
        <v>46</v>
      </c>
      <c r="D577" s="197">
        <v>36</v>
      </c>
      <c r="E577" s="197">
        <v>24</v>
      </c>
      <c r="F577" s="197">
        <v>25</v>
      </c>
      <c r="G577" s="197">
        <v>19</v>
      </c>
      <c r="H577" s="197">
        <v>14</v>
      </c>
      <c r="I577" s="197">
        <v>18</v>
      </c>
      <c r="J577" s="197">
        <v>24</v>
      </c>
      <c r="K577" s="197">
        <v>21</v>
      </c>
      <c r="L577" s="197">
        <v>24</v>
      </c>
      <c r="M577" s="197">
        <v>28</v>
      </c>
      <c r="N577" s="155">
        <v>36</v>
      </c>
    </row>
    <row r="578" spans="1:14" ht="20.100000000000001" customHeight="1">
      <c r="A578" s="385">
        <v>1993</v>
      </c>
      <c r="B578" s="282" t="s">
        <v>83</v>
      </c>
      <c r="C578" s="197">
        <v>97</v>
      </c>
      <c r="D578" s="197">
        <v>95</v>
      </c>
      <c r="E578" s="197">
        <v>83</v>
      </c>
      <c r="F578" s="197">
        <v>75</v>
      </c>
      <c r="G578" s="197">
        <v>73</v>
      </c>
      <c r="H578" s="197">
        <v>60</v>
      </c>
      <c r="I578" s="197">
        <v>63</v>
      </c>
      <c r="J578" s="197">
        <v>60</v>
      </c>
      <c r="K578" s="197">
        <v>75</v>
      </c>
      <c r="L578" s="197">
        <v>62</v>
      </c>
      <c r="M578" s="197">
        <v>83</v>
      </c>
      <c r="N578" s="155">
        <v>90</v>
      </c>
    </row>
    <row r="579" spans="1:14" ht="20.100000000000001" customHeight="1">
      <c r="A579" s="385"/>
      <c r="B579" s="282" t="s">
        <v>82</v>
      </c>
      <c r="C579" s="197">
        <v>46</v>
      </c>
      <c r="D579" s="197">
        <v>39</v>
      </c>
      <c r="E579" s="197">
        <v>27</v>
      </c>
      <c r="F579" s="197">
        <v>25</v>
      </c>
      <c r="G579" s="197">
        <v>22</v>
      </c>
      <c r="H579" s="197">
        <v>15</v>
      </c>
      <c r="I579" s="197">
        <v>18</v>
      </c>
      <c r="J579" s="197">
        <v>19</v>
      </c>
      <c r="K579" s="197">
        <v>23</v>
      </c>
      <c r="L579" s="197">
        <v>15</v>
      </c>
      <c r="M579" s="197">
        <v>24</v>
      </c>
      <c r="N579" s="155">
        <v>27</v>
      </c>
    </row>
    <row r="580" spans="1:14">
      <c r="A580" s="11" t="s">
        <v>163</v>
      </c>
      <c r="B580" s="180"/>
      <c r="C580" s="166"/>
      <c r="D580" s="166"/>
      <c r="E580" s="166"/>
      <c r="F580" s="166"/>
      <c r="G580" s="166"/>
      <c r="H580" s="166"/>
      <c r="I580" s="166"/>
      <c r="J580" s="166"/>
      <c r="K580" s="166"/>
      <c r="L580" s="166"/>
      <c r="M580" s="166"/>
    </row>
    <row r="581" spans="1:14" ht="15.75">
      <c r="A581" s="202"/>
      <c r="B581" s="274"/>
      <c r="C581" s="274"/>
      <c r="D581" s="274"/>
      <c r="E581" s="274"/>
      <c r="F581" s="274"/>
      <c r="G581" s="173"/>
      <c r="H581" s="173"/>
      <c r="I581" s="173"/>
      <c r="J581" s="173"/>
      <c r="K581" s="274"/>
    </row>
    <row r="582" spans="1:14" ht="15.75">
      <c r="A582" s="202"/>
      <c r="B582" s="274"/>
      <c r="C582" s="274"/>
      <c r="D582" s="274"/>
      <c r="E582" s="274"/>
      <c r="F582" s="274"/>
      <c r="G582" s="173"/>
      <c r="H582" s="173"/>
      <c r="I582" s="173"/>
      <c r="J582" s="173"/>
      <c r="K582" s="125"/>
      <c r="L582" s="286" t="s">
        <v>162</v>
      </c>
      <c r="M582" s="125"/>
      <c r="N582" s="286" t="s">
        <v>102</v>
      </c>
    </row>
    <row r="583" spans="1:14" ht="18.75">
      <c r="A583" s="300" t="s">
        <v>78</v>
      </c>
      <c r="C583" s="299"/>
      <c r="D583" s="299"/>
      <c r="E583" s="299"/>
      <c r="F583" s="299"/>
      <c r="G583" s="299"/>
      <c r="H583" s="299"/>
      <c r="I583" s="299"/>
      <c r="J583" s="299"/>
      <c r="K583" s="190"/>
      <c r="L583" s="298" t="s">
        <v>161</v>
      </c>
      <c r="M583" s="190"/>
      <c r="N583" s="286" t="s">
        <v>100</v>
      </c>
    </row>
    <row r="584" spans="1:14">
      <c r="A584" s="297"/>
      <c r="B584" s="297"/>
      <c r="C584" s="297"/>
      <c r="D584" s="297"/>
      <c r="E584" s="297"/>
      <c r="F584" s="297"/>
      <c r="G584" s="297"/>
      <c r="H584" s="297"/>
      <c r="I584" s="297"/>
      <c r="J584" s="297"/>
      <c r="K584" s="190"/>
      <c r="L584" s="286" t="s">
        <v>160</v>
      </c>
      <c r="M584" s="190"/>
      <c r="N584" s="286" t="s">
        <v>98</v>
      </c>
    </row>
    <row r="585" spans="1:14" ht="36.75" customHeight="1" thickBot="1">
      <c r="A585" s="390" t="s">
        <v>159</v>
      </c>
      <c r="B585" s="390"/>
      <c r="C585" s="390"/>
      <c r="D585" s="390"/>
      <c r="E585" s="390"/>
      <c r="F585" s="390"/>
      <c r="G585" s="390"/>
      <c r="H585" s="390"/>
      <c r="I585" s="390"/>
      <c r="J585" s="390"/>
      <c r="K585" s="390"/>
      <c r="L585" s="390"/>
      <c r="M585" s="390"/>
      <c r="N585" s="390"/>
    </row>
    <row r="586" spans="1:14" ht="24.75" thickTop="1">
      <c r="A586" s="296" t="s">
        <v>69</v>
      </c>
      <c r="B586" s="295" t="s">
        <v>96</v>
      </c>
      <c r="C586" s="284" t="s">
        <v>95</v>
      </c>
      <c r="D586" s="284" t="s">
        <v>94</v>
      </c>
      <c r="E586" s="284" t="s">
        <v>93</v>
      </c>
      <c r="F586" s="284" t="s">
        <v>92</v>
      </c>
      <c r="G586" s="284" t="s">
        <v>91</v>
      </c>
      <c r="H586" s="284" t="s">
        <v>90</v>
      </c>
      <c r="I586" s="284" t="s">
        <v>89</v>
      </c>
      <c r="J586" s="285" t="s">
        <v>88</v>
      </c>
      <c r="K586" s="284" t="s">
        <v>87</v>
      </c>
      <c r="L586" s="284" t="s">
        <v>86</v>
      </c>
      <c r="M586" s="284" t="s">
        <v>85</v>
      </c>
      <c r="N586" s="283" t="s">
        <v>84</v>
      </c>
    </row>
    <row r="587" spans="1:14" ht="20.100000000000001" customHeight="1">
      <c r="A587" s="385">
        <v>1994</v>
      </c>
      <c r="B587" s="282" t="s">
        <v>83</v>
      </c>
      <c r="C587" s="198" t="s">
        <v>2</v>
      </c>
      <c r="D587" s="198" t="s">
        <v>2</v>
      </c>
      <c r="E587" s="198" t="s">
        <v>2</v>
      </c>
      <c r="F587" s="198" t="s">
        <v>2</v>
      </c>
      <c r="G587" s="197">
        <v>49.838709677419352</v>
      </c>
      <c r="H587" s="197">
        <v>57.5</v>
      </c>
      <c r="I587" s="197">
        <v>69.806451612903231</v>
      </c>
      <c r="J587" s="197">
        <v>59.677419354838712</v>
      </c>
      <c r="K587" s="197">
        <v>65.36666666666666</v>
      </c>
      <c r="L587" s="197">
        <v>62.87096774193548</v>
      </c>
      <c r="M587" s="197">
        <v>74.2</v>
      </c>
      <c r="N587" s="155">
        <v>78.677419354838705</v>
      </c>
    </row>
    <row r="588" spans="1:14" ht="20.100000000000001" customHeight="1">
      <c r="A588" s="385"/>
      <c r="B588" s="282" t="s">
        <v>82</v>
      </c>
      <c r="C588" s="198" t="s">
        <v>2</v>
      </c>
      <c r="D588" s="198" t="s">
        <v>2</v>
      </c>
      <c r="E588" s="198" t="s">
        <v>2</v>
      </c>
      <c r="F588" s="198" t="s">
        <v>2</v>
      </c>
      <c r="G588" s="197">
        <v>11.516129032258064</v>
      </c>
      <c r="H588" s="197">
        <v>9.6999999999999993</v>
      </c>
      <c r="I588" s="197">
        <v>17.35483870967742</v>
      </c>
      <c r="J588" s="197">
        <v>17.612903225806452</v>
      </c>
      <c r="K588" s="197">
        <v>13.9</v>
      </c>
      <c r="L588" s="197">
        <v>18.129032258064516</v>
      </c>
      <c r="M588" s="197">
        <v>27.366666666666667</v>
      </c>
      <c r="N588" s="155">
        <v>31.93548387096774</v>
      </c>
    </row>
    <row r="589" spans="1:14" ht="20.100000000000001" customHeight="1">
      <c r="A589" s="385">
        <v>1995</v>
      </c>
      <c r="B589" s="282" t="s">
        <v>83</v>
      </c>
      <c r="C589" s="197">
        <v>87.774193548387103</v>
      </c>
      <c r="D589" s="197">
        <v>80.857142857142861</v>
      </c>
      <c r="E589" s="197">
        <v>87.258064516129039</v>
      </c>
      <c r="F589" s="197">
        <v>57.333333333333336</v>
      </c>
      <c r="G589" s="197">
        <v>49.064516129032256</v>
      </c>
      <c r="H589" s="197">
        <v>63.43333333333333</v>
      </c>
      <c r="I589" s="197">
        <v>80.612903225806448</v>
      </c>
      <c r="J589" s="197">
        <v>56.935483870967744</v>
      </c>
      <c r="K589" s="197">
        <v>66.2</v>
      </c>
      <c r="L589" s="197">
        <v>66.774193548387103</v>
      </c>
      <c r="M589" s="197">
        <v>78.400000000000006</v>
      </c>
      <c r="N589" s="155">
        <v>88.290322580645167</v>
      </c>
    </row>
    <row r="590" spans="1:14" ht="20.100000000000001" customHeight="1">
      <c r="A590" s="385"/>
      <c r="B590" s="282" t="s">
        <v>82</v>
      </c>
      <c r="C590" s="197">
        <v>35.225806451612904</v>
      </c>
      <c r="D590" s="197">
        <v>29.392857142857142</v>
      </c>
      <c r="E590" s="197">
        <v>32.806451612903224</v>
      </c>
      <c r="F590" s="197">
        <v>14.966666666666667</v>
      </c>
      <c r="G590" s="197">
        <v>10.193548387096774</v>
      </c>
      <c r="H590" s="197">
        <v>9.1333333333333329</v>
      </c>
      <c r="I590" s="197">
        <v>25.193548387096776</v>
      </c>
      <c r="J590" s="197">
        <v>18.903225806451612</v>
      </c>
      <c r="K590" s="197">
        <v>14.333333333333334</v>
      </c>
      <c r="L590" s="197">
        <v>15.96774193548387</v>
      </c>
      <c r="M590" s="197">
        <v>24.133333333333333</v>
      </c>
      <c r="N590" s="155">
        <v>47.806451612903224</v>
      </c>
    </row>
    <row r="591" spans="1:14" ht="20.100000000000001" customHeight="1">
      <c r="A591" s="385">
        <v>1996</v>
      </c>
      <c r="B591" s="282" t="s">
        <v>83</v>
      </c>
      <c r="C591" s="197">
        <v>45.70967741935484</v>
      </c>
      <c r="D591" s="197">
        <v>32.862068965517238</v>
      </c>
      <c r="E591" s="197">
        <v>36.548387096774192</v>
      </c>
      <c r="F591" s="197">
        <v>15.466666666666667</v>
      </c>
      <c r="G591" s="197">
        <v>11.774193548387096</v>
      </c>
      <c r="H591" s="197">
        <v>17.7</v>
      </c>
      <c r="I591" s="197">
        <v>12.67741935483871</v>
      </c>
      <c r="J591" s="197">
        <v>17.258064516129032</v>
      </c>
      <c r="K591" s="197">
        <v>18.399999999999999</v>
      </c>
      <c r="L591" s="197">
        <v>16.129032258064516</v>
      </c>
      <c r="M591" s="197">
        <v>26.5</v>
      </c>
      <c r="N591" s="155">
        <v>32</v>
      </c>
    </row>
    <row r="592" spans="1:14" ht="20.100000000000001" customHeight="1">
      <c r="A592" s="385"/>
      <c r="B592" s="282" t="s">
        <v>82</v>
      </c>
      <c r="C592" s="197">
        <v>45.70967741935484</v>
      </c>
      <c r="D592" s="197">
        <v>32.862068965517238</v>
      </c>
      <c r="E592" s="197">
        <v>36.548387096774192</v>
      </c>
      <c r="F592" s="197">
        <v>15.466666666666667</v>
      </c>
      <c r="G592" s="197">
        <v>11.774193548387096</v>
      </c>
      <c r="H592" s="197">
        <v>17.7</v>
      </c>
      <c r="I592" s="197">
        <v>12.67741935483871</v>
      </c>
      <c r="J592" s="197">
        <v>17.258064516129032</v>
      </c>
      <c r="K592" s="197">
        <v>18.399999999999999</v>
      </c>
      <c r="L592" s="197">
        <v>16.129032258064516</v>
      </c>
      <c r="M592" s="197">
        <v>26.5</v>
      </c>
      <c r="N592" s="155">
        <v>32</v>
      </c>
    </row>
    <row r="593" spans="1:14" ht="20.100000000000001" customHeight="1">
      <c r="A593" s="385">
        <v>1997</v>
      </c>
      <c r="B593" s="282" t="s">
        <v>83</v>
      </c>
      <c r="C593" s="197">
        <v>90.225806451612897</v>
      </c>
      <c r="D593" s="197">
        <v>83.214285714285708</v>
      </c>
      <c r="E593" s="197">
        <v>85.096774193548384</v>
      </c>
      <c r="F593" s="197">
        <v>75.36666666666666</v>
      </c>
      <c r="G593" s="197">
        <v>51.774193548387096</v>
      </c>
      <c r="H593" s="197">
        <v>60.633333333333333</v>
      </c>
      <c r="I593" s="197">
        <v>73.387096774193552</v>
      </c>
      <c r="J593" s="197">
        <v>77.903225806451616</v>
      </c>
      <c r="K593" s="197">
        <v>70.099999999999994</v>
      </c>
      <c r="L593" s="197">
        <v>73.709677419354833</v>
      </c>
      <c r="M593" s="197">
        <v>83.733333333333334</v>
      </c>
      <c r="N593" s="155">
        <v>87.870967741935488</v>
      </c>
    </row>
    <row r="594" spans="1:14" ht="20.100000000000001" customHeight="1">
      <c r="A594" s="385"/>
      <c r="B594" s="282" t="s">
        <v>82</v>
      </c>
      <c r="C594" s="197">
        <v>37.12903225806452</v>
      </c>
      <c r="D594" s="197">
        <v>31.071428571428573</v>
      </c>
      <c r="E594" s="197">
        <v>36.87096774193548</v>
      </c>
      <c r="F594" s="197">
        <v>24.933333333333334</v>
      </c>
      <c r="G594" s="197">
        <v>11.225806451612904</v>
      </c>
      <c r="H594" s="197">
        <v>13.866666666666667</v>
      </c>
      <c r="I594" s="197">
        <v>19.870967741935484</v>
      </c>
      <c r="J594" s="197">
        <v>17.580645161290324</v>
      </c>
      <c r="K594" s="197">
        <v>13.9</v>
      </c>
      <c r="L594" s="197">
        <v>21.387096774193548</v>
      </c>
      <c r="M594" s="197">
        <v>39.533333333333331</v>
      </c>
      <c r="N594" s="155">
        <v>43.29032258064516</v>
      </c>
    </row>
    <row r="595" spans="1:14" ht="20.100000000000001" customHeight="1">
      <c r="A595" s="385">
        <v>1998</v>
      </c>
      <c r="B595" s="282" t="s">
        <v>83</v>
      </c>
      <c r="C595" s="197">
        <v>91.741935483870961</v>
      </c>
      <c r="D595" s="197">
        <v>86.178571428571431</v>
      </c>
      <c r="E595" s="197">
        <v>77.129032258064512</v>
      </c>
      <c r="F595" s="197">
        <v>65.7</v>
      </c>
      <c r="G595" s="197">
        <v>49.612903225806448</v>
      </c>
      <c r="H595" s="197">
        <v>50.2</v>
      </c>
      <c r="I595" s="197">
        <v>57.29032258064516</v>
      </c>
      <c r="J595" s="197">
        <v>53.58064516129032</v>
      </c>
      <c r="K595" s="197">
        <v>63.2</v>
      </c>
      <c r="L595" s="197">
        <v>66.645161290322577</v>
      </c>
      <c r="M595" s="197">
        <v>84.833333333333329</v>
      </c>
      <c r="N595" s="155">
        <v>84.806451612903231</v>
      </c>
    </row>
    <row r="596" spans="1:14" ht="20.100000000000001" customHeight="1">
      <c r="A596" s="385"/>
      <c r="B596" s="282" t="s">
        <v>82</v>
      </c>
      <c r="C596" s="197">
        <v>50.483870967741936</v>
      </c>
      <c r="D596" s="197">
        <v>37.285714285714285</v>
      </c>
      <c r="E596" s="197">
        <v>27.129032258064516</v>
      </c>
      <c r="F596" s="197">
        <v>16.3</v>
      </c>
      <c r="G596" s="197">
        <v>11.935483870967742</v>
      </c>
      <c r="H596" s="197">
        <v>11.4</v>
      </c>
      <c r="I596" s="197">
        <v>16.580645161290324</v>
      </c>
      <c r="J596" s="197">
        <v>20.516129032258064</v>
      </c>
      <c r="K596" s="197">
        <v>17.2</v>
      </c>
      <c r="L596" s="197">
        <v>19.129032258064516</v>
      </c>
      <c r="M596" s="197">
        <v>22.866666666666667</v>
      </c>
      <c r="N596" s="155">
        <v>28.64516129032258</v>
      </c>
    </row>
    <row r="597" spans="1:14" ht="20.100000000000001" customHeight="1">
      <c r="A597" s="385">
        <v>1999</v>
      </c>
      <c r="B597" s="282" t="s">
        <v>83</v>
      </c>
      <c r="C597" s="197">
        <v>86.967741935483872</v>
      </c>
      <c r="D597" s="197">
        <v>83.821428571428569</v>
      </c>
      <c r="E597" s="197">
        <v>79.290322580645167</v>
      </c>
      <c r="F597" s="197">
        <v>58.06666666666667</v>
      </c>
      <c r="G597" s="197">
        <v>58.87096774193548</v>
      </c>
      <c r="H597" s="197">
        <v>47.766666666666666</v>
      </c>
      <c r="I597" s="197">
        <v>63.193548387096776</v>
      </c>
      <c r="J597" s="197">
        <v>48.354838709677416</v>
      </c>
      <c r="K597" s="197">
        <v>64.900000000000006</v>
      </c>
      <c r="L597" s="197">
        <v>76.709677419354833</v>
      </c>
      <c r="M597" s="197">
        <v>81.233333333333334</v>
      </c>
      <c r="N597" s="155">
        <v>82.870967741935488</v>
      </c>
    </row>
    <row r="598" spans="1:14" ht="20.100000000000001" customHeight="1">
      <c r="A598" s="385"/>
      <c r="B598" s="282" t="s">
        <v>82</v>
      </c>
      <c r="C598" s="197">
        <v>37.032258064516128</v>
      </c>
      <c r="D598" s="197">
        <v>33.214285714285715</v>
      </c>
      <c r="E598" s="197">
        <v>23.225806451612904</v>
      </c>
      <c r="F598" s="197">
        <v>13.533333333333333</v>
      </c>
      <c r="G598" s="197">
        <v>11.32258064516129</v>
      </c>
      <c r="H598" s="197">
        <v>9.8333333333333339</v>
      </c>
      <c r="I598" s="197">
        <v>17.451612903225808</v>
      </c>
      <c r="J598" s="197">
        <v>14.774193548387096</v>
      </c>
      <c r="K598" s="197">
        <v>21.566666666666666</v>
      </c>
      <c r="L598" s="197">
        <v>17.129032258064516</v>
      </c>
      <c r="M598" s="197">
        <v>30.066666666666666</v>
      </c>
      <c r="N598" s="155">
        <v>32.387096774193552</v>
      </c>
    </row>
    <row r="599" spans="1:14" ht="20.100000000000001" customHeight="1">
      <c r="A599" s="385">
        <v>2000</v>
      </c>
      <c r="B599" s="282" t="s">
        <v>83</v>
      </c>
      <c r="C599" s="197">
        <v>89.225806451612897</v>
      </c>
      <c r="D599" s="197">
        <v>85.310344827586206</v>
      </c>
      <c r="E599" s="197">
        <v>78.838709677419359</v>
      </c>
      <c r="F599" s="197">
        <v>53.033333333333331</v>
      </c>
      <c r="G599" s="197">
        <v>62.354838709677416</v>
      </c>
      <c r="H599" s="197">
        <v>60.333333333333336</v>
      </c>
      <c r="I599" s="197">
        <v>39.87096774193548</v>
      </c>
      <c r="J599" s="197">
        <v>42.774193548387096</v>
      </c>
      <c r="K599" s="197">
        <v>64.066666666666663</v>
      </c>
      <c r="L599" s="197">
        <v>69.967741935483872</v>
      </c>
      <c r="M599" s="197">
        <v>73.033333333333331</v>
      </c>
      <c r="N599" s="155">
        <v>85.322580645161295</v>
      </c>
    </row>
    <row r="600" spans="1:14" ht="20.100000000000001" customHeight="1">
      <c r="A600" s="385"/>
      <c r="B600" s="282" t="s">
        <v>82</v>
      </c>
      <c r="C600" s="197">
        <v>38.387096774193552</v>
      </c>
      <c r="D600" s="197">
        <v>29.310344827586206</v>
      </c>
      <c r="E600" s="197">
        <v>19.29032258064516</v>
      </c>
      <c r="F600" s="197">
        <v>13.3</v>
      </c>
      <c r="G600" s="197">
        <v>11.64516129032258</v>
      </c>
      <c r="H600" s="197">
        <v>7.9666666666666668</v>
      </c>
      <c r="I600" s="197">
        <v>9.67741935483871</v>
      </c>
      <c r="J600" s="197">
        <v>11.67741935483871</v>
      </c>
      <c r="K600" s="197">
        <v>16.899999999999999</v>
      </c>
      <c r="L600" s="197">
        <v>16.967741935483872</v>
      </c>
      <c r="M600" s="197">
        <v>25.8</v>
      </c>
      <c r="N600" s="155">
        <v>28.096774193548388</v>
      </c>
    </row>
    <row r="601" spans="1:14" ht="20.100000000000001" customHeight="1">
      <c r="A601" s="385">
        <v>2001</v>
      </c>
      <c r="B601" s="282" t="s">
        <v>83</v>
      </c>
      <c r="C601" s="197">
        <v>85.709677419354833</v>
      </c>
      <c r="D601" s="197">
        <v>82.071428571428569</v>
      </c>
      <c r="E601" s="197">
        <v>74.032258064516128</v>
      </c>
      <c r="F601" s="197">
        <v>54.133333333333333</v>
      </c>
      <c r="G601" s="197">
        <v>46.483870967741936</v>
      </c>
      <c r="H601" s="197">
        <v>56.9</v>
      </c>
      <c r="I601" s="197">
        <v>53.387096774193552</v>
      </c>
      <c r="J601" s="197">
        <v>44</v>
      </c>
      <c r="K601" s="197">
        <v>63.3</v>
      </c>
      <c r="L601" s="197">
        <v>70.741935483870961</v>
      </c>
      <c r="M601" s="197">
        <v>76</v>
      </c>
      <c r="N601" s="155">
        <v>78.483870967741936</v>
      </c>
    </row>
    <row r="602" spans="1:14" ht="20.100000000000001" customHeight="1">
      <c r="A602" s="385"/>
      <c r="B602" s="282" t="s">
        <v>82</v>
      </c>
      <c r="C602" s="197">
        <v>28.193548387096776</v>
      </c>
      <c r="D602" s="197">
        <v>22.464285714285715</v>
      </c>
      <c r="E602" s="197">
        <v>17.35483870967742</v>
      </c>
      <c r="F602" s="197">
        <v>10.166666666666666</v>
      </c>
      <c r="G602" s="197">
        <v>8.741935483870968</v>
      </c>
      <c r="H602" s="197">
        <v>8.8666666666666671</v>
      </c>
      <c r="I602" s="197">
        <v>13.35483870967742</v>
      </c>
      <c r="J602" s="197">
        <v>11.741935483870968</v>
      </c>
      <c r="K602" s="197">
        <v>13.466666666666667</v>
      </c>
      <c r="L602" s="197">
        <v>14</v>
      </c>
      <c r="M602" s="197">
        <v>20.733333333333334</v>
      </c>
      <c r="N602" s="155">
        <v>28.516129032258064</v>
      </c>
    </row>
    <row r="603" spans="1:14" ht="20.100000000000001" customHeight="1">
      <c r="A603" s="385">
        <v>2002</v>
      </c>
      <c r="B603" s="282" t="s">
        <v>83</v>
      </c>
      <c r="C603" s="197">
        <v>76.322580645161295</v>
      </c>
      <c r="D603" s="197">
        <v>75.392857142857139</v>
      </c>
      <c r="E603" s="197">
        <v>66.741935483870961</v>
      </c>
      <c r="F603" s="197">
        <v>64.86666666666666</v>
      </c>
      <c r="G603" s="197">
        <v>47.258064516129032</v>
      </c>
      <c r="H603" s="197">
        <v>55.6</v>
      </c>
      <c r="I603" s="197">
        <v>52.41935483870968</v>
      </c>
      <c r="J603" s="197">
        <v>61.258064516129032</v>
      </c>
      <c r="K603" s="197">
        <v>66.13333333333334</v>
      </c>
      <c r="L603" s="197">
        <v>67.709677419354833</v>
      </c>
      <c r="M603" s="197">
        <v>73.233333333333334</v>
      </c>
      <c r="N603" s="155">
        <v>75</v>
      </c>
    </row>
    <row r="604" spans="1:14" ht="20.100000000000001" customHeight="1">
      <c r="A604" s="385"/>
      <c r="B604" s="282" t="s">
        <v>82</v>
      </c>
      <c r="C604" s="197">
        <v>28.903225806451612</v>
      </c>
      <c r="D604" s="197">
        <v>23.714285714285715</v>
      </c>
      <c r="E604" s="197">
        <v>18.322580645161292</v>
      </c>
      <c r="F604" s="197">
        <v>14.866666666666667</v>
      </c>
      <c r="G604" s="197">
        <v>9.741935483870968</v>
      </c>
      <c r="H604" s="197">
        <v>10.366666666666667</v>
      </c>
      <c r="I604" s="197">
        <v>9.741935483870968</v>
      </c>
      <c r="J604" s="197">
        <v>12.03225806451613</v>
      </c>
      <c r="K604" s="197">
        <v>12.666666666666666</v>
      </c>
      <c r="L604" s="197">
        <v>12.290322580645162</v>
      </c>
      <c r="M604" s="197">
        <v>22.833333333333332</v>
      </c>
      <c r="N604" s="155">
        <v>30.096774193548388</v>
      </c>
    </row>
    <row r="605" spans="1:14" ht="20.100000000000001" customHeight="1">
      <c r="A605" s="385">
        <v>2003</v>
      </c>
      <c r="B605" s="282" t="s">
        <v>83</v>
      </c>
      <c r="C605" s="197">
        <v>84.612903225806448</v>
      </c>
      <c r="D605" s="197">
        <v>77.785714285714292</v>
      </c>
      <c r="E605" s="197">
        <v>68.032258064516128</v>
      </c>
      <c r="F605" s="197">
        <v>66.5</v>
      </c>
      <c r="G605" s="197">
        <v>53.354838709677416</v>
      </c>
      <c r="H605" s="197">
        <v>64.400000000000006</v>
      </c>
      <c r="I605" s="197">
        <v>68.612903225806448</v>
      </c>
      <c r="J605" s="197">
        <v>60.322580645161288</v>
      </c>
      <c r="K605" s="197">
        <v>69.033333333333331</v>
      </c>
      <c r="L605" s="197">
        <v>76.870967741935488</v>
      </c>
      <c r="M605" s="197">
        <v>81.766666666666666</v>
      </c>
      <c r="N605" s="155">
        <v>89.096774193548384</v>
      </c>
    </row>
    <row r="606" spans="1:14" ht="20.100000000000001" customHeight="1">
      <c r="A606" s="385"/>
      <c r="B606" s="282" t="s">
        <v>82</v>
      </c>
      <c r="C606" s="197">
        <v>32.741935483870968</v>
      </c>
      <c r="D606" s="197">
        <v>32.535714285714285</v>
      </c>
      <c r="E606" s="197">
        <v>24.612903225806452</v>
      </c>
      <c r="F606" s="197">
        <v>23.666666666666668</v>
      </c>
      <c r="G606" s="197">
        <v>15.96774193548387</v>
      </c>
      <c r="H606" s="197">
        <v>15.233333333333333</v>
      </c>
      <c r="I606" s="197">
        <v>28.129032258064516</v>
      </c>
      <c r="J606" s="197">
        <v>21.225806451612904</v>
      </c>
      <c r="K606" s="197">
        <v>19.066666666666666</v>
      </c>
      <c r="L606" s="197">
        <v>21.516129032258064</v>
      </c>
      <c r="M606" s="197">
        <v>35.466666666666669</v>
      </c>
      <c r="N606" s="155">
        <v>39.258064516129032</v>
      </c>
    </row>
    <row r="607" spans="1:14" ht="20.100000000000001" customHeight="1">
      <c r="A607" s="385">
        <v>2004</v>
      </c>
      <c r="B607" s="282" t="s">
        <v>83</v>
      </c>
      <c r="C607" s="197">
        <v>85.645161290322577</v>
      </c>
      <c r="D607" s="197">
        <v>82.34482758620689</v>
      </c>
      <c r="E607" s="197">
        <v>71.032258064516128</v>
      </c>
      <c r="F607" s="197">
        <v>61.966666666666669</v>
      </c>
      <c r="G607" s="197">
        <v>61.612903225806448</v>
      </c>
      <c r="H607" s="197">
        <v>53.333333333333336</v>
      </c>
      <c r="I607" s="197">
        <v>58</v>
      </c>
      <c r="J607" s="197">
        <v>72.258064516129039</v>
      </c>
      <c r="K607" s="197">
        <v>71.966666666666669</v>
      </c>
      <c r="L607" s="197">
        <v>80.967741935483872</v>
      </c>
      <c r="M607" s="197">
        <v>80.266666666666666</v>
      </c>
      <c r="N607" s="155">
        <v>88.483870967741936</v>
      </c>
    </row>
    <row r="608" spans="1:14" ht="20.100000000000001" customHeight="1">
      <c r="A608" s="385"/>
      <c r="B608" s="282" t="s">
        <v>82</v>
      </c>
      <c r="C608" s="197">
        <v>42.838709677419352</v>
      </c>
      <c r="D608" s="197">
        <v>28.827586206896552</v>
      </c>
      <c r="E608" s="197">
        <v>18.483870967741936</v>
      </c>
      <c r="F608" s="197">
        <v>22.233333333333334</v>
      </c>
      <c r="G608" s="197">
        <v>15.67741935483871</v>
      </c>
      <c r="H608" s="197">
        <v>13.9</v>
      </c>
      <c r="I608" s="197">
        <v>20.225806451612904</v>
      </c>
      <c r="J608" s="197">
        <v>23.93548387096774</v>
      </c>
      <c r="K608" s="197">
        <v>24.1</v>
      </c>
      <c r="L608" s="197">
        <v>21</v>
      </c>
      <c r="M608" s="197">
        <v>30.5</v>
      </c>
      <c r="N608" s="155">
        <v>46.41935483870968</v>
      </c>
    </row>
    <row r="609" spans="1:14" ht="20.100000000000001" customHeight="1">
      <c r="A609" s="385">
        <v>2005</v>
      </c>
      <c r="B609" s="282" t="s">
        <v>83</v>
      </c>
      <c r="C609" s="197">
        <v>89.354838709677423</v>
      </c>
      <c r="D609" s="197">
        <v>85.75</v>
      </c>
      <c r="E609" s="197">
        <v>75.483870967741936</v>
      </c>
      <c r="F609" s="197">
        <v>59.56666666666667</v>
      </c>
      <c r="G609" s="197">
        <v>56.645161290322584</v>
      </c>
      <c r="H609" s="197">
        <v>73.733333333333334</v>
      </c>
      <c r="I609" s="197">
        <v>66.225806451612897</v>
      </c>
      <c r="J609" s="197">
        <v>66.774193548387103</v>
      </c>
      <c r="K609" s="197">
        <v>78.099999999999994</v>
      </c>
      <c r="L609" s="197">
        <v>72.903225806451616</v>
      </c>
      <c r="M609" s="197">
        <v>85.333333333333329</v>
      </c>
      <c r="N609" s="155">
        <v>93.193548387096769</v>
      </c>
    </row>
    <row r="610" spans="1:14" ht="20.100000000000001" customHeight="1">
      <c r="A610" s="385"/>
      <c r="B610" s="282" t="s">
        <v>82</v>
      </c>
      <c r="C610" s="197">
        <v>43.161290322580648</v>
      </c>
      <c r="D610" s="197">
        <v>38.678571428571431</v>
      </c>
      <c r="E610" s="197">
        <v>29.548387096774192</v>
      </c>
      <c r="F610" s="197">
        <v>20.5</v>
      </c>
      <c r="G610" s="197">
        <v>18.419354838709676</v>
      </c>
      <c r="H610" s="197">
        <v>17</v>
      </c>
      <c r="I610" s="197">
        <v>25.35483870967742</v>
      </c>
      <c r="J610" s="197">
        <v>21.06451612903226</v>
      </c>
      <c r="K610" s="197">
        <v>23</v>
      </c>
      <c r="L610" s="197">
        <v>21.806451612903224</v>
      </c>
      <c r="M610" s="197">
        <v>36.1</v>
      </c>
      <c r="N610" s="155">
        <v>41.032258064516128</v>
      </c>
    </row>
    <row r="611" spans="1:14" ht="20.100000000000001" customHeight="1">
      <c r="A611" s="385">
        <v>2006</v>
      </c>
      <c r="B611" s="282" t="s">
        <v>83</v>
      </c>
      <c r="C611" s="197">
        <v>82.322580645161295</v>
      </c>
      <c r="D611" s="197">
        <v>78.428571428571431</v>
      </c>
      <c r="E611" s="197">
        <v>83.612903225806448</v>
      </c>
      <c r="F611" s="197">
        <v>69.2</v>
      </c>
      <c r="G611" s="197">
        <v>64.451612903225808</v>
      </c>
      <c r="H611" s="197">
        <v>62.533333333333331</v>
      </c>
      <c r="I611" s="197">
        <v>66.41935483870968</v>
      </c>
      <c r="J611" s="197">
        <v>55.516129032258064</v>
      </c>
      <c r="K611" s="197">
        <v>74.066666666666663</v>
      </c>
      <c r="L611" s="197">
        <v>75.548387096774192</v>
      </c>
      <c r="M611" s="197">
        <v>86.833333333333329</v>
      </c>
      <c r="N611" s="155">
        <v>94.161290322580641</v>
      </c>
    </row>
    <row r="612" spans="1:14" ht="20.100000000000001" customHeight="1">
      <c r="A612" s="385"/>
      <c r="B612" s="282" t="s">
        <v>82</v>
      </c>
      <c r="C612" s="197">
        <v>40.354838709677416</v>
      </c>
      <c r="D612" s="197">
        <v>35.821428571428569</v>
      </c>
      <c r="E612" s="197">
        <v>25.548387096774192</v>
      </c>
      <c r="F612" s="197">
        <v>22.2</v>
      </c>
      <c r="G612" s="197">
        <v>17.161290322580644</v>
      </c>
      <c r="H612" s="197">
        <v>17.466666666666665</v>
      </c>
      <c r="I612" s="197">
        <v>21.161290322580644</v>
      </c>
      <c r="J612" s="197">
        <v>24.225806451612904</v>
      </c>
      <c r="K612" s="197">
        <v>21.4</v>
      </c>
      <c r="L612" s="197">
        <v>24.322580645161292</v>
      </c>
      <c r="M612" s="197">
        <v>34.866666666666667</v>
      </c>
      <c r="N612" s="155">
        <v>57.193548387096776</v>
      </c>
    </row>
    <row r="613" spans="1:14" ht="20.100000000000001" customHeight="1">
      <c r="A613" s="385">
        <v>2007</v>
      </c>
      <c r="B613" s="282" t="s">
        <v>83</v>
      </c>
      <c r="C613" s="197">
        <v>92.741935483870961</v>
      </c>
      <c r="D613" s="197">
        <v>89.928571428571431</v>
      </c>
      <c r="E613" s="197">
        <v>83.161290322580641</v>
      </c>
      <c r="F613" s="197">
        <v>57.466666666666669</v>
      </c>
      <c r="G613" s="197">
        <v>62.12903225806452</v>
      </c>
      <c r="H613" s="197">
        <v>70.666666666666671</v>
      </c>
      <c r="I613" s="197">
        <v>70.548387096774192</v>
      </c>
      <c r="J613" s="197">
        <v>62.096774193548384</v>
      </c>
      <c r="K613" s="197">
        <v>63.43333333333333</v>
      </c>
      <c r="L613" s="197">
        <v>74.354838709677423</v>
      </c>
      <c r="M613" s="197">
        <v>90.6</v>
      </c>
      <c r="N613" s="155">
        <v>89.709677419354833</v>
      </c>
    </row>
    <row r="614" spans="1:14" ht="20.100000000000001" customHeight="1">
      <c r="A614" s="385"/>
      <c r="B614" s="282" t="s">
        <v>82</v>
      </c>
      <c r="C614" s="197">
        <v>41.741935483870968</v>
      </c>
      <c r="D614" s="197">
        <v>33.357142857142854</v>
      </c>
      <c r="E614" s="197">
        <v>27.225806451612904</v>
      </c>
      <c r="F614" s="197">
        <v>18.899999999999999</v>
      </c>
      <c r="G614" s="197">
        <v>18.161290322580644</v>
      </c>
      <c r="H614" s="197">
        <v>24.533333333333335</v>
      </c>
      <c r="I614" s="197">
        <v>23.70967741935484</v>
      </c>
      <c r="J614" s="197">
        <v>21.903225806451612</v>
      </c>
      <c r="K614" s="197">
        <v>18.899999999999999</v>
      </c>
      <c r="L614" s="197">
        <v>19.838709677419356</v>
      </c>
      <c r="M614" s="197">
        <v>31.333333333333332</v>
      </c>
      <c r="N614" s="155">
        <v>40.41935483870968</v>
      </c>
    </row>
    <row r="615" spans="1:14" ht="20.100000000000001" customHeight="1">
      <c r="A615" s="385">
        <v>2008</v>
      </c>
      <c r="B615" s="282" t="s">
        <v>83</v>
      </c>
      <c r="C615" s="197">
        <v>88.451612903225808</v>
      </c>
      <c r="D615" s="197">
        <v>79.068965517241381</v>
      </c>
      <c r="E615" s="197">
        <v>72.258064516129039</v>
      </c>
      <c r="F615" s="197">
        <v>66.933333333333337</v>
      </c>
      <c r="G615" s="197">
        <v>48.096774193548384</v>
      </c>
      <c r="H615" s="197">
        <v>67.5</v>
      </c>
      <c r="I615" s="197">
        <v>65.645161290322577</v>
      </c>
      <c r="J615" s="197">
        <v>63.935483870967744</v>
      </c>
      <c r="K615" s="197">
        <v>76.833333333333329</v>
      </c>
      <c r="L615" s="197">
        <v>70.354838709677423</v>
      </c>
      <c r="M615" s="197">
        <v>84.6</v>
      </c>
      <c r="N615" s="155">
        <v>92.741935483870961</v>
      </c>
    </row>
    <row r="616" spans="1:14" ht="20.100000000000001" customHeight="1">
      <c r="A616" s="385"/>
      <c r="B616" s="282" t="s">
        <v>82</v>
      </c>
      <c r="C616" s="197">
        <v>49.354838709677416</v>
      </c>
      <c r="D616" s="197">
        <v>29.551724137931036</v>
      </c>
      <c r="E616" s="197">
        <v>19.806451612903224</v>
      </c>
      <c r="F616" s="197">
        <v>17.100000000000001</v>
      </c>
      <c r="G616" s="197">
        <v>17.29032258064516</v>
      </c>
      <c r="H616" s="197">
        <v>20</v>
      </c>
      <c r="I616" s="197">
        <v>18.516129032258064</v>
      </c>
      <c r="J616" s="197">
        <v>26.225806451612904</v>
      </c>
      <c r="K616" s="197">
        <v>23.2</v>
      </c>
      <c r="L616" s="197">
        <v>23.741935483870968</v>
      </c>
      <c r="M616" s="197">
        <v>36.93333333333333</v>
      </c>
      <c r="N616" s="155">
        <v>42.838709677419352</v>
      </c>
    </row>
    <row r="617" spans="1:14" ht="20.100000000000001" customHeight="1">
      <c r="A617" s="385">
        <v>2009</v>
      </c>
      <c r="B617" s="282" t="s">
        <v>83</v>
      </c>
      <c r="C617" s="197">
        <v>96.096774193548384</v>
      </c>
      <c r="D617" s="197">
        <v>80.678571428571431</v>
      </c>
      <c r="E617" s="197">
        <v>73.612903225806448</v>
      </c>
      <c r="F617" s="197">
        <v>66.8</v>
      </c>
      <c r="G617" s="197">
        <v>54.58064516129032</v>
      </c>
      <c r="H617" s="197">
        <v>57.1</v>
      </c>
      <c r="I617" s="197">
        <v>82.741935483870961</v>
      </c>
      <c r="J617" s="197">
        <v>68.387096774193552</v>
      </c>
      <c r="K617" s="197">
        <v>86.8</v>
      </c>
      <c r="L617" s="197">
        <v>71.838709677419359</v>
      </c>
      <c r="M617" s="197">
        <v>83.1</v>
      </c>
      <c r="N617" s="155">
        <v>92.838709677419359</v>
      </c>
    </row>
    <row r="618" spans="1:14" ht="20.100000000000001" customHeight="1">
      <c r="A618" s="385"/>
      <c r="B618" s="282" t="s">
        <v>82</v>
      </c>
      <c r="C618" s="197">
        <v>45.838709677419352</v>
      </c>
      <c r="D618" s="197">
        <v>34.178571428571431</v>
      </c>
      <c r="E618" s="197">
        <v>29.161290322580644</v>
      </c>
      <c r="F618" s="197">
        <v>23.066666666666666</v>
      </c>
      <c r="G618" s="197">
        <v>16.548387096774192</v>
      </c>
      <c r="H618" s="197">
        <v>16.066666666666666</v>
      </c>
      <c r="I618" s="197">
        <v>22.161290322580644</v>
      </c>
      <c r="J618" s="197">
        <v>25.806451612903224</v>
      </c>
      <c r="K618" s="197">
        <v>25.666666666666668</v>
      </c>
      <c r="L618" s="197">
        <v>20.387096774193548</v>
      </c>
      <c r="M618" s="197">
        <v>34.033333333333331</v>
      </c>
      <c r="N618" s="155">
        <v>52.064516129032256</v>
      </c>
    </row>
    <row r="619" spans="1:14" ht="20.100000000000001" customHeight="1">
      <c r="A619" s="385">
        <v>2010</v>
      </c>
      <c r="B619" s="282" t="s">
        <v>83</v>
      </c>
      <c r="C619" s="197">
        <v>95.58064516129032</v>
      </c>
      <c r="D619" s="197">
        <v>85.107142857142861</v>
      </c>
      <c r="E619" s="197">
        <v>76.483870967741936</v>
      </c>
      <c r="F619" s="197">
        <v>67.63333333333334</v>
      </c>
      <c r="G619" s="197">
        <v>58.161290322580648</v>
      </c>
      <c r="H619" s="197">
        <v>65.86666666666666</v>
      </c>
      <c r="I619" s="197">
        <v>66.258064516129039</v>
      </c>
      <c r="J619" s="197">
        <v>46.774193548387096</v>
      </c>
      <c r="K619" s="197">
        <v>56.466666666666669</v>
      </c>
      <c r="L619" s="197">
        <v>71.870967741935488</v>
      </c>
      <c r="M619" s="197">
        <v>66.933333333333337</v>
      </c>
      <c r="N619" s="155">
        <v>77.58064516129032</v>
      </c>
    </row>
    <row r="620" spans="1:14" ht="20.100000000000001" customHeight="1">
      <c r="A620" s="385"/>
      <c r="B620" s="282" t="s">
        <v>82</v>
      </c>
      <c r="C620" s="197">
        <v>39.70967741935484</v>
      </c>
      <c r="D620" s="197">
        <v>34.357142857142854</v>
      </c>
      <c r="E620" s="197">
        <v>26.193548387096776</v>
      </c>
      <c r="F620" s="197">
        <v>23.033333333333335</v>
      </c>
      <c r="G620" s="197">
        <v>20.032258064516128</v>
      </c>
      <c r="H620" s="197">
        <v>21.633333333333333</v>
      </c>
      <c r="I620" s="197">
        <v>24.322580645161292</v>
      </c>
      <c r="J620" s="197">
        <v>14.483870967741936</v>
      </c>
      <c r="K620" s="197">
        <v>11.033333333333333</v>
      </c>
      <c r="L620" s="197">
        <v>16.35483870967742</v>
      </c>
      <c r="M620" s="197">
        <v>23.2</v>
      </c>
      <c r="N620" s="155">
        <v>22.967741935483872</v>
      </c>
    </row>
    <row r="621" spans="1:14">
      <c r="A621" s="281" t="s">
        <v>81</v>
      </c>
      <c r="B621" s="181"/>
      <c r="C621" s="181"/>
      <c r="D621" s="181"/>
      <c r="E621" s="181"/>
      <c r="F621" s="181"/>
      <c r="G621" s="181"/>
      <c r="H621" s="181"/>
      <c r="I621" s="181"/>
      <c r="J621" s="181"/>
      <c r="K621" s="181"/>
      <c r="L621" s="181"/>
      <c r="M621" s="181"/>
    </row>
  </sheetData>
  <mergeCells count="382">
    <mergeCell ref="A593:A594"/>
    <mergeCell ref="A595:A596"/>
    <mergeCell ref="A597:A598"/>
    <mergeCell ref="A599:A600"/>
    <mergeCell ref="A601:A602"/>
    <mergeCell ref="A603:A604"/>
    <mergeCell ref="A617:A618"/>
    <mergeCell ref="A619:A620"/>
    <mergeCell ref="A605:A606"/>
    <mergeCell ref="A607:A608"/>
    <mergeCell ref="A609:A610"/>
    <mergeCell ref="A611:A612"/>
    <mergeCell ref="A613:A614"/>
    <mergeCell ref="A615:A616"/>
    <mergeCell ref="A587:A588"/>
    <mergeCell ref="A589:A590"/>
    <mergeCell ref="A591:A592"/>
    <mergeCell ref="A540:B540"/>
    <mergeCell ref="A541:B541"/>
    <mergeCell ref="A542:B542"/>
    <mergeCell ref="A543:B543"/>
    <mergeCell ref="A544:B544"/>
    <mergeCell ref="A550:N550"/>
    <mergeCell ref="A552:A553"/>
    <mergeCell ref="A554:A555"/>
    <mergeCell ref="A556:A557"/>
    <mergeCell ref="A558:A559"/>
    <mergeCell ref="A560:A561"/>
    <mergeCell ref="A562:A563"/>
    <mergeCell ref="A564:A565"/>
    <mergeCell ref="A566:A567"/>
    <mergeCell ref="A568:A569"/>
    <mergeCell ref="A570:A571"/>
    <mergeCell ref="A572:A573"/>
    <mergeCell ref="A574:A575"/>
    <mergeCell ref="A576:A577"/>
    <mergeCell ref="A578:A579"/>
    <mergeCell ref="A585:N585"/>
    <mergeCell ref="A539:B539"/>
    <mergeCell ref="A511:B511"/>
    <mergeCell ref="A512:B512"/>
    <mergeCell ref="A513:B513"/>
    <mergeCell ref="A514:B514"/>
    <mergeCell ref="A515:B515"/>
    <mergeCell ref="A516:B516"/>
    <mergeCell ref="A517:B517"/>
    <mergeCell ref="A518:B518"/>
    <mergeCell ref="A519:B519"/>
    <mergeCell ref="A520:B520"/>
    <mergeCell ref="B522:E522"/>
    <mergeCell ref="A527:B527"/>
    <mergeCell ref="A526:N526"/>
    <mergeCell ref="A528:B528"/>
    <mergeCell ref="A529:B529"/>
    <mergeCell ref="A530:B530"/>
    <mergeCell ref="A531:B531"/>
    <mergeCell ref="A532:B532"/>
    <mergeCell ref="A533:B533"/>
    <mergeCell ref="A534:B534"/>
    <mergeCell ref="A535:B535"/>
    <mergeCell ref="A536:B536"/>
    <mergeCell ref="A495:B495"/>
    <mergeCell ref="A496:B496"/>
    <mergeCell ref="A497:B497"/>
    <mergeCell ref="A498:B498"/>
    <mergeCell ref="A499:B499"/>
    <mergeCell ref="A506:B506"/>
    <mergeCell ref="A507:B507"/>
    <mergeCell ref="A537:B537"/>
    <mergeCell ref="A538:B538"/>
    <mergeCell ref="A468:B468"/>
    <mergeCell ref="A469:B469"/>
    <mergeCell ref="A470:B470"/>
    <mergeCell ref="A471:B471"/>
    <mergeCell ref="A472:B472"/>
    <mergeCell ref="A508:B508"/>
    <mergeCell ref="A509:B509"/>
    <mergeCell ref="A510:B510"/>
    <mergeCell ref="A505:N505"/>
    <mergeCell ref="A476:B476"/>
    <mergeCell ref="A482:B482"/>
    <mergeCell ref="A483:B483"/>
    <mergeCell ref="A484:B484"/>
    <mergeCell ref="A485:B485"/>
    <mergeCell ref="A486:B486"/>
    <mergeCell ref="A481:N481"/>
    <mergeCell ref="A487:B487"/>
    <mergeCell ref="A488:B488"/>
    <mergeCell ref="A489:B489"/>
    <mergeCell ref="A490:B490"/>
    <mergeCell ref="A491:B491"/>
    <mergeCell ref="A492:B492"/>
    <mergeCell ref="A493:B493"/>
    <mergeCell ref="A494:B494"/>
    <mergeCell ref="A439:B439"/>
    <mergeCell ref="A437:N437"/>
    <mergeCell ref="A440:B440"/>
    <mergeCell ref="A441:B441"/>
    <mergeCell ref="A473:B473"/>
    <mergeCell ref="A474:B474"/>
    <mergeCell ref="A475:B475"/>
    <mergeCell ref="A446:B446"/>
    <mergeCell ref="A447:B447"/>
    <mergeCell ref="A448:B448"/>
    <mergeCell ref="A449:B449"/>
    <mergeCell ref="A450:B450"/>
    <mergeCell ref="A451:B451"/>
    <mergeCell ref="A452:B452"/>
    <mergeCell ref="A453:B453"/>
    <mergeCell ref="A454:B454"/>
    <mergeCell ref="A455:B455"/>
    <mergeCell ref="A462:B462"/>
    <mergeCell ref="A463:B463"/>
    <mergeCell ref="A461:N461"/>
    <mergeCell ref="A464:B464"/>
    <mergeCell ref="A465:B465"/>
    <mergeCell ref="A466:B466"/>
    <mergeCell ref="A467:B467"/>
    <mergeCell ref="A404:B404"/>
    <mergeCell ref="A405:B405"/>
    <mergeCell ref="A442:B442"/>
    <mergeCell ref="A443:B443"/>
    <mergeCell ref="A444:B444"/>
    <mergeCell ref="A445:B445"/>
    <mergeCell ref="A410:B410"/>
    <mergeCell ref="A411:B411"/>
    <mergeCell ref="A412:B412"/>
    <mergeCell ref="A413:B413"/>
    <mergeCell ref="A414:B414"/>
    <mergeCell ref="A415:B415"/>
    <mergeCell ref="A416:B416"/>
    <mergeCell ref="A417:B417"/>
    <mergeCell ref="A418:B418"/>
    <mergeCell ref="A424:B424"/>
    <mergeCell ref="A425:B425"/>
    <mergeCell ref="A426:B426"/>
    <mergeCell ref="A423:N423"/>
    <mergeCell ref="A427:B427"/>
    <mergeCell ref="A428:B428"/>
    <mergeCell ref="A429:B429"/>
    <mergeCell ref="A430:B430"/>
    <mergeCell ref="A438:B438"/>
    <mergeCell ref="A376:B376"/>
    <mergeCell ref="A406:B406"/>
    <mergeCell ref="A407:B407"/>
    <mergeCell ref="A408:B408"/>
    <mergeCell ref="A409:B409"/>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B396:E396"/>
    <mergeCell ref="A401:B401"/>
    <mergeCell ref="A402:B402"/>
    <mergeCell ref="A403:B403"/>
    <mergeCell ref="A400:N400"/>
    <mergeCell ref="A377:B377"/>
    <mergeCell ref="A378:B378"/>
    <mergeCell ref="A379:B379"/>
    <mergeCell ref="A380:B380"/>
    <mergeCell ref="A337:A338"/>
    <mergeCell ref="A339:A340"/>
    <mergeCell ref="A341:A342"/>
    <mergeCell ref="A343:A344"/>
    <mergeCell ref="A345:A346"/>
    <mergeCell ref="A347:A348"/>
    <mergeCell ref="A349:A350"/>
    <mergeCell ref="A351:A352"/>
    <mergeCell ref="A353:A354"/>
    <mergeCell ref="A355:A356"/>
    <mergeCell ref="A357:A358"/>
    <mergeCell ref="A359:A360"/>
    <mergeCell ref="A361:A362"/>
    <mergeCell ref="A363:A364"/>
    <mergeCell ref="A371:B371"/>
    <mergeCell ref="A372:B372"/>
    <mergeCell ref="A373:B373"/>
    <mergeCell ref="A374:B374"/>
    <mergeCell ref="A370:N370"/>
    <mergeCell ref="A375:B375"/>
    <mergeCell ref="A331:A332"/>
    <mergeCell ref="A333:A334"/>
    <mergeCell ref="A335:A336"/>
    <mergeCell ref="A292:B292"/>
    <mergeCell ref="A293:B293"/>
    <mergeCell ref="A294:B294"/>
    <mergeCell ref="A295:B295"/>
    <mergeCell ref="A296:B296"/>
    <mergeCell ref="A297:B297"/>
    <mergeCell ref="A298:B298"/>
    <mergeCell ref="A299:B299"/>
    <mergeCell ref="A300:B300"/>
    <mergeCell ref="A301:B301"/>
    <mergeCell ref="A302:B302"/>
    <mergeCell ref="A303:B303"/>
    <mergeCell ref="A309:N309"/>
    <mergeCell ref="A311:A312"/>
    <mergeCell ref="A313:A314"/>
    <mergeCell ref="A315:A316"/>
    <mergeCell ref="A317:A318"/>
    <mergeCell ref="A319:A320"/>
    <mergeCell ref="A321:A322"/>
    <mergeCell ref="C326:F326"/>
    <mergeCell ref="A329:N329"/>
    <mergeCell ref="A289:B289"/>
    <mergeCell ref="A290:B290"/>
    <mergeCell ref="A291:B291"/>
    <mergeCell ref="A256:B256"/>
    <mergeCell ref="A257:B257"/>
    <mergeCell ref="A258:B258"/>
    <mergeCell ref="A259:B259"/>
    <mergeCell ref="A260:B260"/>
    <mergeCell ref="A261:B261"/>
    <mergeCell ref="A262:B262"/>
    <mergeCell ref="A263:B263"/>
    <mergeCell ref="A264:B264"/>
    <mergeCell ref="A265:B265"/>
    <mergeCell ref="A272:B272"/>
    <mergeCell ref="A273:B273"/>
    <mergeCell ref="A274:B274"/>
    <mergeCell ref="A275:B275"/>
    <mergeCell ref="A276:B276"/>
    <mergeCell ref="A277:B277"/>
    <mergeCell ref="A278:B278"/>
    <mergeCell ref="B282:E282"/>
    <mergeCell ref="A286:B286"/>
    <mergeCell ref="A287:B287"/>
    <mergeCell ref="A288:B288"/>
    <mergeCell ref="A253:B253"/>
    <mergeCell ref="A254:B254"/>
    <mergeCell ref="A255:B255"/>
    <mergeCell ref="A227:A228"/>
    <mergeCell ref="A235:B235"/>
    <mergeCell ref="A236:B236"/>
    <mergeCell ref="A237:B237"/>
    <mergeCell ref="A238:B238"/>
    <mergeCell ref="A213:A214"/>
    <mergeCell ref="A215:A216"/>
    <mergeCell ref="A217:A218"/>
    <mergeCell ref="A219:A220"/>
    <mergeCell ref="A221:A222"/>
    <mergeCell ref="A239:B239"/>
    <mergeCell ref="A240:B240"/>
    <mergeCell ref="A241:B241"/>
    <mergeCell ref="B244:E244"/>
    <mergeCell ref="A248:B248"/>
    <mergeCell ref="A249:B249"/>
    <mergeCell ref="A250:B250"/>
    <mergeCell ref="A251:B251"/>
    <mergeCell ref="A252:B252"/>
    <mergeCell ref="A187:A188"/>
    <mergeCell ref="A193:N193"/>
    <mergeCell ref="A195:A196"/>
    <mergeCell ref="A197:A198"/>
    <mergeCell ref="A199:A200"/>
    <mergeCell ref="A225:A226"/>
    <mergeCell ref="A223:A224"/>
    <mergeCell ref="A201:A202"/>
    <mergeCell ref="A203:A204"/>
    <mergeCell ref="A205:A206"/>
    <mergeCell ref="A207:A208"/>
    <mergeCell ref="A209:A210"/>
    <mergeCell ref="A211:A212"/>
    <mergeCell ref="A181:A182"/>
    <mergeCell ref="A183:A184"/>
    <mergeCell ref="A185:A186"/>
    <mergeCell ref="A135:B135"/>
    <mergeCell ref="A141:N141"/>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32:B132"/>
    <mergeCell ref="A133:B133"/>
    <mergeCell ref="A134:B134"/>
    <mergeCell ref="A106:B106"/>
    <mergeCell ref="A107:B107"/>
    <mergeCell ref="A108:B108"/>
    <mergeCell ref="A109:B109"/>
    <mergeCell ref="A110:B110"/>
    <mergeCell ref="A111:B111"/>
    <mergeCell ref="B113:E113"/>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03:B103"/>
    <mergeCell ref="A104:B104"/>
    <mergeCell ref="A105:B105"/>
    <mergeCell ref="A76:B76"/>
    <mergeCell ref="A77:B77"/>
    <mergeCell ref="A78:B78"/>
    <mergeCell ref="A79:B79"/>
    <mergeCell ref="A80:B80"/>
    <mergeCell ref="A81:B81"/>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73:B73"/>
    <mergeCell ref="A74:B74"/>
    <mergeCell ref="A75:B75"/>
    <mergeCell ref="A46:B46"/>
    <mergeCell ref="A47:B47"/>
    <mergeCell ref="A48:B48"/>
    <mergeCell ref="A49:B49"/>
    <mergeCell ref="A50:B50"/>
    <mergeCell ref="A51:B51"/>
    <mergeCell ref="A52:B52"/>
    <mergeCell ref="A53:B53"/>
    <mergeCell ref="A54:B54"/>
    <mergeCell ref="A55:B55"/>
    <mergeCell ref="A56:B56"/>
    <mergeCell ref="A57:B57"/>
    <mergeCell ref="A64:B64"/>
    <mergeCell ref="A65:B65"/>
    <mergeCell ref="A66:B66"/>
    <mergeCell ref="A67:B67"/>
    <mergeCell ref="A68:B68"/>
    <mergeCell ref="A69:B69"/>
    <mergeCell ref="A70:B70"/>
    <mergeCell ref="A71:B71"/>
    <mergeCell ref="A72:B72"/>
    <mergeCell ref="A45:B45"/>
    <mergeCell ref="A34:B34"/>
    <mergeCell ref="A35:B35"/>
    <mergeCell ref="A36:B36"/>
    <mergeCell ref="A37:B37"/>
    <mergeCell ref="A38:B38"/>
    <mergeCell ref="A39:B39"/>
    <mergeCell ref="B6:H6"/>
    <mergeCell ref="A40:B40"/>
    <mergeCell ref="A41:B41"/>
    <mergeCell ref="A42:B42"/>
    <mergeCell ref="A43:B43"/>
    <mergeCell ref="A44:B44"/>
  </mergeCells>
  <printOptions gridLines="1"/>
  <pageMargins left="0.70866141732283472" right="0.70866141732283472" top="0.74803149606299213" bottom="0.74803149606299213" header="0.31496062992125984" footer="0.31496062992125984"/>
  <pageSetup paperSize="9" scale="91" orientation="portrait" r:id="rId1"/>
  <rowBreaks count="17" manualBreakCount="17">
    <brk id="29" max="16383" man="1"/>
    <brk id="59" max="14" man="1"/>
    <brk id="83" max="14" man="1"/>
    <brk id="113" max="14" man="1"/>
    <brk id="137" max="14" man="1"/>
    <brk id="189" max="14" man="1"/>
    <brk id="230" max="14" man="1"/>
    <brk id="267" max="14" man="1"/>
    <brk id="305" max="14" man="1"/>
    <brk id="325" max="14" man="1"/>
    <brk id="366" max="14" man="1"/>
    <brk id="396" max="14" man="1"/>
    <brk id="419" max="14" man="1"/>
    <brk id="457" max="14" man="1"/>
    <brk id="500" max="14" man="1"/>
    <brk id="546" max="14" man="1"/>
    <brk id="58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W1313"/>
  <sheetViews>
    <sheetView rightToLeft="1" workbookViewId="0">
      <selection activeCell="J16" sqref="J16"/>
    </sheetView>
  </sheetViews>
  <sheetFormatPr defaultRowHeight="15"/>
  <cols>
    <col min="1" max="1" width="10.42578125" style="311" customWidth="1"/>
    <col min="2" max="3" width="12.42578125" style="3" customWidth="1"/>
    <col min="4" max="4" width="12.42578125" style="400" customWidth="1"/>
    <col min="5" max="5" width="13.5703125" style="400" customWidth="1"/>
    <col min="6" max="7" width="12.42578125" style="400" customWidth="1"/>
    <col min="8" max="256" width="9.140625" style="311"/>
    <col min="257" max="257" width="10.42578125" style="311" customWidth="1"/>
    <col min="258" max="260" width="12.42578125" style="311" customWidth="1"/>
    <col min="261" max="261" width="13.5703125" style="311" customWidth="1"/>
    <col min="262" max="263" width="12.42578125" style="311" customWidth="1"/>
    <col min="264" max="512" width="9.140625" style="311"/>
    <col min="513" max="513" width="10.42578125" style="311" customWidth="1"/>
    <col min="514" max="516" width="12.42578125" style="311" customWidth="1"/>
    <col min="517" max="517" width="13.5703125" style="311" customWidth="1"/>
    <col min="518" max="519" width="12.42578125" style="311" customWidth="1"/>
    <col min="520" max="768" width="9.140625" style="311"/>
    <col min="769" max="769" width="10.42578125" style="311" customWidth="1"/>
    <col min="770" max="772" width="12.42578125" style="311" customWidth="1"/>
    <col min="773" max="773" width="13.5703125" style="311" customWidth="1"/>
    <col min="774" max="775" width="12.42578125" style="311" customWidth="1"/>
    <col min="776" max="1024" width="9.140625" style="311"/>
    <col min="1025" max="1025" width="10.42578125" style="311" customWidth="1"/>
    <col min="1026" max="1028" width="12.42578125" style="311" customWidth="1"/>
    <col min="1029" max="1029" width="13.5703125" style="311" customWidth="1"/>
    <col min="1030" max="1031" width="12.42578125" style="311" customWidth="1"/>
    <col min="1032" max="1280" width="9.140625" style="311"/>
    <col min="1281" max="1281" width="10.42578125" style="311" customWidth="1"/>
    <col min="1282" max="1284" width="12.42578125" style="311" customWidth="1"/>
    <col min="1285" max="1285" width="13.5703125" style="311" customWidth="1"/>
    <col min="1286" max="1287" width="12.42578125" style="311" customWidth="1"/>
    <col min="1288" max="1536" width="9.140625" style="311"/>
    <col min="1537" max="1537" width="10.42578125" style="311" customWidth="1"/>
    <col min="1538" max="1540" width="12.42578125" style="311" customWidth="1"/>
    <col min="1541" max="1541" width="13.5703125" style="311" customWidth="1"/>
    <col min="1542" max="1543" width="12.42578125" style="311" customWidth="1"/>
    <col min="1544" max="1792" width="9.140625" style="311"/>
    <col min="1793" max="1793" width="10.42578125" style="311" customWidth="1"/>
    <col min="1794" max="1796" width="12.42578125" style="311" customWidth="1"/>
    <col min="1797" max="1797" width="13.5703125" style="311" customWidth="1"/>
    <col min="1798" max="1799" width="12.42578125" style="311" customWidth="1"/>
    <col min="1800" max="2048" width="9.140625" style="311"/>
    <col min="2049" max="2049" width="10.42578125" style="311" customWidth="1"/>
    <col min="2050" max="2052" width="12.42578125" style="311" customWidth="1"/>
    <col min="2053" max="2053" width="13.5703125" style="311" customWidth="1"/>
    <col min="2054" max="2055" width="12.42578125" style="311" customWidth="1"/>
    <col min="2056" max="2304" width="9.140625" style="311"/>
    <col min="2305" max="2305" width="10.42578125" style="311" customWidth="1"/>
    <col min="2306" max="2308" width="12.42578125" style="311" customWidth="1"/>
    <col min="2309" max="2309" width="13.5703125" style="311" customWidth="1"/>
    <col min="2310" max="2311" width="12.42578125" style="311" customWidth="1"/>
    <col min="2312" max="2560" width="9.140625" style="311"/>
    <col min="2561" max="2561" width="10.42578125" style="311" customWidth="1"/>
    <col min="2562" max="2564" width="12.42578125" style="311" customWidth="1"/>
    <col min="2565" max="2565" width="13.5703125" style="311" customWidth="1"/>
    <col min="2566" max="2567" width="12.42578125" style="311" customWidth="1"/>
    <col min="2568" max="2816" width="9.140625" style="311"/>
    <col min="2817" max="2817" width="10.42578125" style="311" customWidth="1"/>
    <col min="2818" max="2820" width="12.42578125" style="311" customWidth="1"/>
    <col min="2821" max="2821" width="13.5703125" style="311" customWidth="1"/>
    <col min="2822" max="2823" width="12.42578125" style="311" customWidth="1"/>
    <col min="2824" max="3072" width="9.140625" style="311"/>
    <col min="3073" max="3073" width="10.42578125" style="311" customWidth="1"/>
    <col min="3074" max="3076" width="12.42578125" style="311" customWidth="1"/>
    <col min="3077" max="3077" width="13.5703125" style="311" customWidth="1"/>
    <col min="3078" max="3079" width="12.42578125" style="311" customWidth="1"/>
    <col min="3080" max="3328" width="9.140625" style="311"/>
    <col min="3329" max="3329" width="10.42578125" style="311" customWidth="1"/>
    <col min="3330" max="3332" width="12.42578125" style="311" customWidth="1"/>
    <col min="3333" max="3333" width="13.5703125" style="311" customWidth="1"/>
    <col min="3334" max="3335" width="12.42578125" style="311" customWidth="1"/>
    <col min="3336" max="3584" width="9.140625" style="311"/>
    <col min="3585" max="3585" width="10.42578125" style="311" customWidth="1"/>
    <col min="3586" max="3588" width="12.42578125" style="311" customWidth="1"/>
    <col min="3589" max="3589" width="13.5703125" style="311" customWidth="1"/>
    <col min="3590" max="3591" width="12.42578125" style="311" customWidth="1"/>
    <col min="3592" max="3840" width="9.140625" style="311"/>
    <col min="3841" max="3841" width="10.42578125" style="311" customWidth="1"/>
    <col min="3842" max="3844" width="12.42578125" style="311" customWidth="1"/>
    <col min="3845" max="3845" width="13.5703125" style="311" customWidth="1"/>
    <col min="3846" max="3847" width="12.42578125" style="311" customWidth="1"/>
    <col min="3848" max="4096" width="9.140625" style="311"/>
    <col min="4097" max="4097" width="10.42578125" style="311" customWidth="1"/>
    <col min="4098" max="4100" width="12.42578125" style="311" customWidth="1"/>
    <col min="4101" max="4101" width="13.5703125" style="311" customWidth="1"/>
    <col min="4102" max="4103" width="12.42578125" style="311" customWidth="1"/>
    <col min="4104" max="4352" width="9.140625" style="311"/>
    <col min="4353" max="4353" width="10.42578125" style="311" customWidth="1"/>
    <col min="4354" max="4356" width="12.42578125" style="311" customWidth="1"/>
    <col min="4357" max="4357" width="13.5703125" style="311" customWidth="1"/>
    <col min="4358" max="4359" width="12.42578125" style="311" customWidth="1"/>
    <col min="4360" max="4608" width="9.140625" style="311"/>
    <col min="4609" max="4609" width="10.42578125" style="311" customWidth="1"/>
    <col min="4610" max="4612" width="12.42578125" style="311" customWidth="1"/>
    <col min="4613" max="4613" width="13.5703125" style="311" customWidth="1"/>
    <col min="4614" max="4615" width="12.42578125" style="311" customWidth="1"/>
    <col min="4616" max="4864" width="9.140625" style="311"/>
    <col min="4865" max="4865" width="10.42578125" style="311" customWidth="1"/>
    <col min="4866" max="4868" width="12.42578125" style="311" customWidth="1"/>
    <col min="4869" max="4869" width="13.5703125" style="311" customWidth="1"/>
    <col min="4870" max="4871" width="12.42578125" style="311" customWidth="1"/>
    <col min="4872" max="5120" width="9.140625" style="311"/>
    <col min="5121" max="5121" width="10.42578125" style="311" customWidth="1"/>
    <col min="5122" max="5124" width="12.42578125" style="311" customWidth="1"/>
    <col min="5125" max="5125" width="13.5703125" style="311" customWidth="1"/>
    <col min="5126" max="5127" width="12.42578125" style="311" customWidth="1"/>
    <col min="5128" max="5376" width="9.140625" style="311"/>
    <col min="5377" max="5377" width="10.42578125" style="311" customWidth="1"/>
    <col min="5378" max="5380" width="12.42578125" style="311" customWidth="1"/>
    <col min="5381" max="5381" width="13.5703125" style="311" customWidth="1"/>
    <col min="5382" max="5383" width="12.42578125" style="311" customWidth="1"/>
    <col min="5384" max="5632" width="9.140625" style="311"/>
    <col min="5633" max="5633" width="10.42578125" style="311" customWidth="1"/>
    <col min="5634" max="5636" width="12.42578125" style="311" customWidth="1"/>
    <col min="5637" max="5637" width="13.5703125" style="311" customWidth="1"/>
    <col min="5638" max="5639" width="12.42578125" style="311" customWidth="1"/>
    <col min="5640" max="5888" width="9.140625" style="311"/>
    <col min="5889" max="5889" width="10.42578125" style="311" customWidth="1"/>
    <col min="5890" max="5892" width="12.42578125" style="311" customWidth="1"/>
    <col min="5893" max="5893" width="13.5703125" style="311" customWidth="1"/>
    <col min="5894" max="5895" width="12.42578125" style="311" customWidth="1"/>
    <col min="5896" max="6144" width="9.140625" style="311"/>
    <col min="6145" max="6145" width="10.42578125" style="311" customWidth="1"/>
    <col min="6146" max="6148" width="12.42578125" style="311" customWidth="1"/>
    <col min="6149" max="6149" width="13.5703125" style="311" customWidth="1"/>
    <col min="6150" max="6151" width="12.42578125" style="311" customWidth="1"/>
    <col min="6152" max="6400" width="9.140625" style="311"/>
    <col min="6401" max="6401" width="10.42578125" style="311" customWidth="1"/>
    <col min="6402" max="6404" width="12.42578125" style="311" customWidth="1"/>
    <col min="6405" max="6405" width="13.5703125" style="311" customWidth="1"/>
    <col min="6406" max="6407" width="12.42578125" style="311" customWidth="1"/>
    <col min="6408" max="6656" width="9.140625" style="311"/>
    <col min="6657" max="6657" width="10.42578125" style="311" customWidth="1"/>
    <col min="6658" max="6660" width="12.42578125" style="311" customWidth="1"/>
    <col min="6661" max="6661" width="13.5703125" style="311" customWidth="1"/>
    <col min="6662" max="6663" width="12.42578125" style="311" customWidth="1"/>
    <col min="6664" max="6912" width="9.140625" style="311"/>
    <col min="6913" max="6913" width="10.42578125" style="311" customWidth="1"/>
    <col min="6914" max="6916" width="12.42578125" style="311" customWidth="1"/>
    <col min="6917" max="6917" width="13.5703125" style="311" customWidth="1"/>
    <col min="6918" max="6919" width="12.42578125" style="311" customWidth="1"/>
    <col min="6920" max="7168" width="9.140625" style="311"/>
    <col min="7169" max="7169" width="10.42578125" style="311" customWidth="1"/>
    <col min="7170" max="7172" width="12.42578125" style="311" customWidth="1"/>
    <col min="7173" max="7173" width="13.5703125" style="311" customWidth="1"/>
    <col min="7174" max="7175" width="12.42578125" style="311" customWidth="1"/>
    <col min="7176" max="7424" width="9.140625" style="311"/>
    <col min="7425" max="7425" width="10.42578125" style="311" customWidth="1"/>
    <col min="7426" max="7428" width="12.42578125" style="311" customWidth="1"/>
    <col min="7429" max="7429" width="13.5703125" style="311" customWidth="1"/>
    <col min="7430" max="7431" width="12.42578125" style="311" customWidth="1"/>
    <col min="7432" max="7680" width="9.140625" style="311"/>
    <col min="7681" max="7681" width="10.42578125" style="311" customWidth="1"/>
    <col min="7682" max="7684" width="12.42578125" style="311" customWidth="1"/>
    <col min="7685" max="7685" width="13.5703125" style="311" customWidth="1"/>
    <col min="7686" max="7687" width="12.42578125" style="311" customWidth="1"/>
    <col min="7688" max="7936" width="9.140625" style="311"/>
    <col min="7937" max="7937" width="10.42578125" style="311" customWidth="1"/>
    <col min="7938" max="7940" width="12.42578125" style="311" customWidth="1"/>
    <col min="7941" max="7941" width="13.5703125" style="311" customWidth="1"/>
    <col min="7942" max="7943" width="12.42578125" style="311" customWidth="1"/>
    <col min="7944" max="8192" width="9.140625" style="311"/>
    <col min="8193" max="8193" width="10.42578125" style="311" customWidth="1"/>
    <col min="8194" max="8196" width="12.42578125" style="311" customWidth="1"/>
    <col min="8197" max="8197" width="13.5703125" style="311" customWidth="1"/>
    <col min="8198" max="8199" width="12.42578125" style="311" customWidth="1"/>
    <col min="8200" max="8448" width="9.140625" style="311"/>
    <col min="8449" max="8449" width="10.42578125" style="311" customWidth="1"/>
    <col min="8450" max="8452" width="12.42578125" style="311" customWidth="1"/>
    <col min="8453" max="8453" width="13.5703125" style="311" customWidth="1"/>
    <col min="8454" max="8455" width="12.42578125" style="311" customWidth="1"/>
    <col min="8456" max="8704" width="9.140625" style="311"/>
    <col min="8705" max="8705" width="10.42578125" style="311" customWidth="1"/>
    <col min="8706" max="8708" width="12.42578125" style="311" customWidth="1"/>
    <col min="8709" max="8709" width="13.5703125" style="311" customWidth="1"/>
    <col min="8710" max="8711" width="12.42578125" style="311" customWidth="1"/>
    <col min="8712" max="8960" width="9.140625" style="311"/>
    <col min="8961" max="8961" width="10.42578125" style="311" customWidth="1"/>
    <col min="8962" max="8964" width="12.42578125" style="311" customWidth="1"/>
    <col min="8965" max="8965" width="13.5703125" style="311" customWidth="1"/>
    <col min="8966" max="8967" width="12.42578125" style="311" customWidth="1"/>
    <col min="8968" max="9216" width="9.140625" style="311"/>
    <col min="9217" max="9217" width="10.42578125" style="311" customWidth="1"/>
    <col min="9218" max="9220" width="12.42578125" style="311" customWidth="1"/>
    <col min="9221" max="9221" width="13.5703125" style="311" customWidth="1"/>
    <col min="9222" max="9223" width="12.42578125" style="311" customWidth="1"/>
    <col min="9224" max="9472" width="9.140625" style="311"/>
    <col min="9473" max="9473" width="10.42578125" style="311" customWidth="1"/>
    <col min="9474" max="9476" width="12.42578125" style="311" customWidth="1"/>
    <col min="9477" max="9477" width="13.5703125" style="311" customWidth="1"/>
    <col min="9478" max="9479" width="12.42578125" style="311" customWidth="1"/>
    <col min="9480" max="9728" width="9.140625" style="311"/>
    <col min="9729" max="9729" width="10.42578125" style="311" customWidth="1"/>
    <col min="9730" max="9732" width="12.42578125" style="311" customWidth="1"/>
    <col min="9733" max="9733" width="13.5703125" style="311" customWidth="1"/>
    <col min="9734" max="9735" width="12.42578125" style="311" customWidth="1"/>
    <col min="9736" max="9984" width="9.140625" style="311"/>
    <col min="9985" max="9985" width="10.42578125" style="311" customWidth="1"/>
    <col min="9986" max="9988" width="12.42578125" style="311" customWidth="1"/>
    <col min="9989" max="9989" width="13.5703125" style="311" customWidth="1"/>
    <col min="9990" max="9991" width="12.42578125" style="311" customWidth="1"/>
    <col min="9992" max="10240" width="9.140625" style="311"/>
    <col min="10241" max="10241" width="10.42578125" style="311" customWidth="1"/>
    <col min="10242" max="10244" width="12.42578125" style="311" customWidth="1"/>
    <col min="10245" max="10245" width="13.5703125" style="311" customWidth="1"/>
    <col min="10246" max="10247" width="12.42578125" style="311" customWidth="1"/>
    <col min="10248" max="10496" width="9.140625" style="311"/>
    <col min="10497" max="10497" width="10.42578125" style="311" customWidth="1"/>
    <col min="10498" max="10500" width="12.42578125" style="311" customWidth="1"/>
    <col min="10501" max="10501" width="13.5703125" style="311" customWidth="1"/>
    <col min="10502" max="10503" width="12.42578125" style="311" customWidth="1"/>
    <col min="10504" max="10752" width="9.140625" style="311"/>
    <col min="10753" max="10753" width="10.42578125" style="311" customWidth="1"/>
    <col min="10754" max="10756" width="12.42578125" style="311" customWidth="1"/>
    <col min="10757" max="10757" width="13.5703125" style="311" customWidth="1"/>
    <col min="10758" max="10759" width="12.42578125" style="311" customWidth="1"/>
    <col min="10760" max="11008" width="9.140625" style="311"/>
    <col min="11009" max="11009" width="10.42578125" style="311" customWidth="1"/>
    <col min="11010" max="11012" width="12.42578125" style="311" customWidth="1"/>
    <col min="11013" max="11013" width="13.5703125" style="311" customWidth="1"/>
    <col min="11014" max="11015" width="12.42578125" style="311" customWidth="1"/>
    <col min="11016" max="11264" width="9.140625" style="311"/>
    <col min="11265" max="11265" width="10.42578125" style="311" customWidth="1"/>
    <col min="11266" max="11268" width="12.42578125" style="311" customWidth="1"/>
    <col min="11269" max="11269" width="13.5703125" style="311" customWidth="1"/>
    <col min="11270" max="11271" width="12.42578125" style="311" customWidth="1"/>
    <col min="11272" max="11520" width="9.140625" style="311"/>
    <col min="11521" max="11521" width="10.42578125" style="311" customWidth="1"/>
    <col min="11522" max="11524" width="12.42578125" style="311" customWidth="1"/>
    <col min="11525" max="11525" width="13.5703125" style="311" customWidth="1"/>
    <col min="11526" max="11527" width="12.42578125" style="311" customWidth="1"/>
    <col min="11528" max="11776" width="9.140625" style="311"/>
    <col min="11777" max="11777" width="10.42578125" style="311" customWidth="1"/>
    <col min="11778" max="11780" width="12.42578125" style="311" customWidth="1"/>
    <col min="11781" max="11781" width="13.5703125" style="311" customWidth="1"/>
    <col min="11782" max="11783" width="12.42578125" style="311" customWidth="1"/>
    <col min="11784" max="12032" width="9.140625" style="311"/>
    <col min="12033" max="12033" width="10.42578125" style="311" customWidth="1"/>
    <col min="12034" max="12036" width="12.42578125" style="311" customWidth="1"/>
    <col min="12037" max="12037" width="13.5703125" style="311" customWidth="1"/>
    <col min="12038" max="12039" width="12.42578125" style="311" customWidth="1"/>
    <col min="12040" max="12288" width="9.140625" style="311"/>
    <col min="12289" max="12289" width="10.42578125" style="311" customWidth="1"/>
    <col min="12290" max="12292" width="12.42578125" style="311" customWidth="1"/>
    <col min="12293" max="12293" width="13.5703125" style="311" customWidth="1"/>
    <col min="12294" max="12295" width="12.42578125" style="311" customWidth="1"/>
    <col min="12296" max="12544" width="9.140625" style="311"/>
    <col min="12545" max="12545" width="10.42578125" style="311" customWidth="1"/>
    <col min="12546" max="12548" width="12.42578125" style="311" customWidth="1"/>
    <col min="12549" max="12549" width="13.5703125" style="311" customWidth="1"/>
    <col min="12550" max="12551" width="12.42578125" style="311" customWidth="1"/>
    <col min="12552" max="12800" width="9.140625" style="311"/>
    <col min="12801" max="12801" width="10.42578125" style="311" customWidth="1"/>
    <col min="12802" max="12804" width="12.42578125" style="311" customWidth="1"/>
    <col min="12805" max="12805" width="13.5703125" style="311" customWidth="1"/>
    <col min="12806" max="12807" width="12.42578125" style="311" customWidth="1"/>
    <col min="12808" max="13056" width="9.140625" style="311"/>
    <col min="13057" max="13057" width="10.42578125" style="311" customWidth="1"/>
    <col min="13058" max="13060" width="12.42578125" style="311" customWidth="1"/>
    <col min="13061" max="13061" width="13.5703125" style="311" customWidth="1"/>
    <col min="13062" max="13063" width="12.42578125" style="311" customWidth="1"/>
    <col min="13064" max="13312" width="9.140625" style="311"/>
    <col min="13313" max="13313" width="10.42578125" style="311" customWidth="1"/>
    <col min="13314" max="13316" width="12.42578125" style="311" customWidth="1"/>
    <col min="13317" max="13317" width="13.5703125" style="311" customWidth="1"/>
    <col min="13318" max="13319" width="12.42578125" style="311" customWidth="1"/>
    <col min="13320" max="13568" width="9.140625" style="311"/>
    <col min="13569" max="13569" width="10.42578125" style="311" customWidth="1"/>
    <col min="13570" max="13572" width="12.42578125" style="311" customWidth="1"/>
    <col min="13573" max="13573" width="13.5703125" style="311" customWidth="1"/>
    <col min="13574" max="13575" width="12.42578125" style="311" customWidth="1"/>
    <col min="13576" max="13824" width="9.140625" style="311"/>
    <col min="13825" max="13825" width="10.42578125" style="311" customWidth="1"/>
    <col min="13826" max="13828" width="12.42578125" style="311" customWidth="1"/>
    <col min="13829" max="13829" width="13.5703125" style="311" customWidth="1"/>
    <col min="13830" max="13831" width="12.42578125" style="311" customWidth="1"/>
    <col min="13832" max="14080" width="9.140625" style="311"/>
    <col min="14081" max="14081" width="10.42578125" style="311" customWidth="1"/>
    <col min="14082" max="14084" width="12.42578125" style="311" customWidth="1"/>
    <col min="14085" max="14085" width="13.5703125" style="311" customWidth="1"/>
    <col min="14086" max="14087" width="12.42578125" style="311" customWidth="1"/>
    <col min="14088" max="14336" width="9.140625" style="311"/>
    <col min="14337" max="14337" width="10.42578125" style="311" customWidth="1"/>
    <col min="14338" max="14340" width="12.42578125" style="311" customWidth="1"/>
    <col min="14341" max="14341" width="13.5703125" style="311" customWidth="1"/>
    <col min="14342" max="14343" width="12.42578125" style="311" customWidth="1"/>
    <col min="14344" max="14592" width="9.140625" style="311"/>
    <col min="14593" max="14593" width="10.42578125" style="311" customWidth="1"/>
    <col min="14594" max="14596" width="12.42578125" style="311" customWidth="1"/>
    <col min="14597" max="14597" width="13.5703125" style="311" customWidth="1"/>
    <col min="14598" max="14599" width="12.42578125" style="311" customWidth="1"/>
    <col min="14600" max="14848" width="9.140625" style="311"/>
    <col min="14849" max="14849" width="10.42578125" style="311" customWidth="1"/>
    <col min="14850" max="14852" width="12.42578125" style="311" customWidth="1"/>
    <col min="14853" max="14853" width="13.5703125" style="311" customWidth="1"/>
    <col min="14854" max="14855" width="12.42578125" style="311" customWidth="1"/>
    <col min="14856" max="15104" width="9.140625" style="311"/>
    <col min="15105" max="15105" width="10.42578125" style="311" customWidth="1"/>
    <col min="15106" max="15108" width="12.42578125" style="311" customWidth="1"/>
    <col min="15109" max="15109" width="13.5703125" style="311" customWidth="1"/>
    <col min="15110" max="15111" width="12.42578125" style="311" customWidth="1"/>
    <col min="15112" max="15360" width="9.140625" style="311"/>
    <col min="15361" max="15361" width="10.42578125" style="311" customWidth="1"/>
    <col min="15362" max="15364" width="12.42578125" style="311" customWidth="1"/>
    <col min="15365" max="15365" width="13.5703125" style="311" customWidth="1"/>
    <col min="15366" max="15367" width="12.42578125" style="311" customWidth="1"/>
    <col min="15368" max="15616" width="9.140625" style="311"/>
    <col min="15617" max="15617" width="10.42578125" style="311" customWidth="1"/>
    <col min="15618" max="15620" width="12.42578125" style="311" customWidth="1"/>
    <col min="15621" max="15621" width="13.5703125" style="311" customWidth="1"/>
    <col min="15622" max="15623" width="12.42578125" style="311" customWidth="1"/>
    <col min="15624" max="15872" width="9.140625" style="311"/>
    <col min="15873" max="15873" width="10.42578125" style="311" customWidth="1"/>
    <col min="15874" max="15876" width="12.42578125" style="311" customWidth="1"/>
    <col min="15877" max="15877" width="13.5703125" style="311" customWidth="1"/>
    <col min="15878" max="15879" width="12.42578125" style="311" customWidth="1"/>
    <col min="15880" max="16128" width="9.140625" style="311"/>
    <col min="16129" max="16129" width="10.42578125" style="311" customWidth="1"/>
    <col min="16130" max="16132" width="12.42578125" style="311" customWidth="1"/>
    <col min="16133" max="16133" width="13.5703125" style="311" customWidth="1"/>
    <col min="16134" max="16135" width="12.42578125" style="311" customWidth="1"/>
    <col min="16136" max="16384" width="9.140625" style="311"/>
  </cols>
  <sheetData>
    <row r="1" spans="1:15" ht="18.75">
      <c r="A1" s="276" t="s">
        <v>352</v>
      </c>
      <c r="C1" s="25"/>
      <c r="D1" s="25"/>
      <c r="E1" s="17"/>
    </row>
    <row r="2" spans="1:15" ht="18.75">
      <c r="A2" s="276" t="s">
        <v>353</v>
      </c>
      <c r="C2" s="25"/>
      <c r="D2" s="25"/>
      <c r="E2" s="17"/>
      <c r="F2" s="311"/>
    </row>
    <row r="3" spans="1:15">
      <c r="A3" s="401" t="s">
        <v>65</v>
      </c>
      <c r="B3" s="402" t="s">
        <v>66</v>
      </c>
      <c r="C3" s="402"/>
      <c r="D3" s="402"/>
      <c r="E3" s="402"/>
      <c r="F3" s="402"/>
      <c r="G3" s="403"/>
      <c r="J3" s="1"/>
      <c r="K3" s="1"/>
      <c r="L3" s="1"/>
      <c r="M3" s="1"/>
      <c r="N3" s="1"/>
      <c r="O3" s="1"/>
    </row>
    <row r="4" spans="1:15">
      <c r="A4" s="404">
        <v>1.1000000000000001</v>
      </c>
      <c r="B4" s="405" t="s">
        <v>354</v>
      </c>
      <c r="C4" s="405"/>
      <c r="D4" s="405"/>
      <c r="E4" s="405"/>
      <c r="F4" s="405"/>
      <c r="G4" s="405"/>
    </row>
    <row r="5" spans="1:15">
      <c r="A5" s="406">
        <v>2.1</v>
      </c>
      <c r="B5" s="405" t="s">
        <v>355</v>
      </c>
      <c r="C5" s="405"/>
      <c r="D5" s="405"/>
      <c r="E5" s="405"/>
      <c r="F5" s="405"/>
      <c r="G5" s="405"/>
    </row>
    <row r="6" spans="1:15">
      <c r="A6" s="404">
        <v>3.1</v>
      </c>
      <c r="B6" s="405" t="s">
        <v>356</v>
      </c>
      <c r="C6" s="405"/>
      <c r="D6" s="405"/>
      <c r="E6" s="405"/>
      <c r="F6" s="405"/>
      <c r="G6" s="405"/>
    </row>
    <row r="7" spans="1:15">
      <c r="A7" s="404">
        <v>4.0999999999999996</v>
      </c>
      <c r="B7" s="405" t="s">
        <v>357</v>
      </c>
      <c r="C7" s="405"/>
      <c r="D7" s="405"/>
      <c r="E7" s="405"/>
      <c r="F7" s="405"/>
      <c r="G7" s="405"/>
    </row>
    <row r="8" spans="1:15">
      <c r="A8" s="404">
        <v>5.0999999999999996</v>
      </c>
      <c r="B8" s="370" t="s">
        <v>358</v>
      </c>
      <c r="C8" s="371"/>
      <c r="D8" s="371"/>
      <c r="E8" s="371"/>
      <c r="F8" s="371"/>
      <c r="G8" s="371"/>
    </row>
    <row r="9" spans="1:15">
      <c r="A9" s="404">
        <v>6.1</v>
      </c>
      <c r="B9" s="370" t="s">
        <v>359</v>
      </c>
      <c r="C9" s="371"/>
      <c r="D9" s="371"/>
      <c r="E9" s="371"/>
      <c r="F9" s="371"/>
      <c r="G9" s="371"/>
    </row>
    <row r="10" spans="1:15">
      <c r="A10" s="404">
        <v>7.1</v>
      </c>
      <c r="B10" s="370" t="s">
        <v>360</v>
      </c>
      <c r="C10" s="371"/>
      <c r="D10" s="371"/>
      <c r="E10" s="371"/>
      <c r="F10" s="371"/>
      <c r="G10" s="371"/>
    </row>
    <row r="11" spans="1:15">
      <c r="A11" s="404">
        <v>8.1</v>
      </c>
      <c r="B11" s="370" t="s">
        <v>361</v>
      </c>
      <c r="C11" s="371"/>
      <c r="D11" s="371"/>
      <c r="E11" s="371"/>
      <c r="F11" s="371"/>
      <c r="G11" s="371"/>
    </row>
    <row r="12" spans="1:15">
      <c r="A12" s="404">
        <v>9.1</v>
      </c>
      <c r="B12" s="370" t="s">
        <v>362</v>
      </c>
      <c r="C12" s="371"/>
      <c r="D12" s="371"/>
      <c r="E12" s="371"/>
      <c r="F12" s="371"/>
      <c r="G12" s="371"/>
    </row>
    <row r="13" spans="1:15">
      <c r="A13" s="407">
        <v>10.1</v>
      </c>
      <c r="B13" s="370" t="s">
        <v>363</v>
      </c>
      <c r="C13" s="371"/>
      <c r="D13" s="371"/>
      <c r="E13" s="371"/>
      <c r="F13" s="371"/>
      <c r="G13" s="371"/>
    </row>
    <row r="14" spans="1:15">
      <c r="A14" s="407">
        <v>11.1</v>
      </c>
      <c r="B14" s="370" t="s">
        <v>364</v>
      </c>
      <c r="C14" s="371"/>
      <c r="D14" s="371"/>
      <c r="E14" s="371"/>
      <c r="F14" s="371"/>
      <c r="G14" s="371"/>
    </row>
    <row r="15" spans="1:15">
      <c r="A15" s="407">
        <v>12.1</v>
      </c>
      <c r="B15" s="370" t="s">
        <v>365</v>
      </c>
      <c r="C15" s="371"/>
      <c r="D15" s="371"/>
      <c r="E15" s="371"/>
      <c r="F15" s="371"/>
      <c r="G15" s="371"/>
    </row>
    <row r="16" spans="1:15">
      <c r="A16" s="407">
        <v>13.1</v>
      </c>
      <c r="B16" s="370" t="s">
        <v>366</v>
      </c>
      <c r="C16" s="371"/>
      <c r="D16" s="371"/>
      <c r="E16" s="371"/>
      <c r="F16" s="371"/>
      <c r="G16" s="371"/>
    </row>
    <row r="17" spans="1:7">
      <c r="A17" s="407">
        <v>14.1</v>
      </c>
      <c r="B17" s="405" t="s">
        <v>367</v>
      </c>
      <c r="C17" s="405"/>
      <c r="D17" s="405"/>
      <c r="E17" s="405"/>
      <c r="F17" s="405"/>
      <c r="G17" s="405"/>
    </row>
    <row r="18" spans="1:7">
      <c r="A18" s="407">
        <v>15.1</v>
      </c>
      <c r="B18" s="405" t="s">
        <v>368</v>
      </c>
      <c r="C18" s="405"/>
      <c r="D18" s="405"/>
      <c r="E18" s="405"/>
      <c r="F18" s="405"/>
      <c r="G18" s="405"/>
    </row>
    <row r="19" spans="1:7">
      <c r="A19" s="408">
        <v>16.100000000000001</v>
      </c>
      <c r="B19" s="405" t="s">
        <v>369</v>
      </c>
      <c r="C19" s="405"/>
      <c r="D19" s="405"/>
      <c r="E19" s="405"/>
      <c r="F19" s="405"/>
      <c r="G19" s="405"/>
    </row>
    <row r="20" spans="1:7">
      <c r="A20" s="408">
        <v>17.100000000000001</v>
      </c>
      <c r="B20" s="405" t="s">
        <v>370</v>
      </c>
      <c r="C20" s="405"/>
      <c r="D20" s="405"/>
      <c r="E20" s="405"/>
      <c r="F20" s="405"/>
      <c r="G20" s="405"/>
    </row>
    <row r="21" spans="1:7">
      <c r="A21" s="408">
        <v>18.100000000000001</v>
      </c>
      <c r="B21" s="405" t="s">
        <v>371</v>
      </c>
      <c r="C21" s="405"/>
      <c r="D21" s="405"/>
      <c r="E21" s="405"/>
      <c r="F21" s="405"/>
      <c r="G21" s="405"/>
    </row>
    <row r="22" spans="1:7">
      <c r="A22" s="408">
        <v>19.100000000000001</v>
      </c>
      <c r="B22" s="405" t="s">
        <v>372</v>
      </c>
      <c r="C22" s="405"/>
      <c r="D22" s="405"/>
      <c r="E22" s="405"/>
      <c r="F22" s="405"/>
      <c r="G22" s="405"/>
    </row>
    <row r="23" spans="1:7">
      <c r="A23" s="408">
        <v>20.100000000000001</v>
      </c>
      <c r="B23" s="405" t="s">
        <v>373</v>
      </c>
      <c r="C23" s="405"/>
      <c r="D23" s="405"/>
      <c r="E23" s="405"/>
      <c r="F23" s="405"/>
      <c r="G23" s="405"/>
    </row>
    <row r="24" spans="1:7">
      <c r="A24" s="407">
        <v>21.1</v>
      </c>
      <c r="B24" s="405" t="s">
        <v>374</v>
      </c>
      <c r="C24" s="405"/>
      <c r="D24" s="405"/>
      <c r="E24" s="405"/>
      <c r="F24" s="405"/>
      <c r="G24" s="405"/>
    </row>
    <row r="25" spans="1:7">
      <c r="A25" s="409">
        <v>22.1</v>
      </c>
      <c r="B25" s="405" t="s">
        <v>375</v>
      </c>
      <c r="C25" s="405"/>
      <c r="D25" s="405"/>
      <c r="E25" s="405"/>
      <c r="F25" s="405"/>
      <c r="G25" s="405"/>
    </row>
    <row r="26" spans="1:7">
      <c r="A26" s="407">
        <v>23.1</v>
      </c>
      <c r="B26" s="405" t="s">
        <v>376</v>
      </c>
      <c r="C26" s="405"/>
      <c r="D26" s="405"/>
      <c r="E26" s="405"/>
      <c r="F26" s="405"/>
      <c r="G26" s="405"/>
    </row>
    <row r="27" spans="1:7">
      <c r="A27" s="407">
        <v>24.1</v>
      </c>
      <c r="B27" s="405" t="s">
        <v>377</v>
      </c>
      <c r="C27" s="405"/>
      <c r="D27" s="405"/>
      <c r="E27" s="405"/>
      <c r="F27" s="405"/>
      <c r="G27" s="405"/>
    </row>
    <row r="28" spans="1:7">
      <c r="A28" s="407">
        <v>25.1</v>
      </c>
      <c r="B28" s="405" t="s">
        <v>378</v>
      </c>
      <c r="C28" s="405"/>
      <c r="D28" s="405"/>
      <c r="E28" s="405"/>
      <c r="F28" s="405"/>
      <c r="G28" s="405"/>
    </row>
    <row r="29" spans="1:7">
      <c r="A29" s="407">
        <v>26.1</v>
      </c>
      <c r="B29" s="405" t="s">
        <v>379</v>
      </c>
      <c r="C29" s="405"/>
      <c r="D29" s="405"/>
      <c r="E29" s="405"/>
      <c r="F29" s="405"/>
      <c r="G29" s="405"/>
    </row>
    <row r="30" spans="1:7">
      <c r="A30" s="407">
        <v>27.1</v>
      </c>
      <c r="B30" s="405" t="s">
        <v>380</v>
      </c>
      <c r="C30" s="405"/>
      <c r="D30" s="405"/>
      <c r="E30" s="405"/>
      <c r="F30" s="405"/>
      <c r="G30" s="405"/>
    </row>
    <row r="31" spans="1:7">
      <c r="A31" s="407">
        <v>28.1</v>
      </c>
      <c r="B31" s="405" t="s">
        <v>381</v>
      </c>
      <c r="C31" s="405"/>
      <c r="D31" s="405"/>
      <c r="E31" s="405"/>
      <c r="F31" s="405"/>
      <c r="G31" s="405"/>
    </row>
    <row r="32" spans="1:7">
      <c r="A32" s="407">
        <v>29.1</v>
      </c>
      <c r="B32" s="405" t="s">
        <v>382</v>
      </c>
      <c r="C32" s="405"/>
      <c r="D32" s="405"/>
      <c r="E32" s="405"/>
      <c r="F32" s="405"/>
      <c r="G32" s="405"/>
    </row>
    <row r="33" spans="1:15">
      <c r="A33" s="407">
        <v>30.1</v>
      </c>
      <c r="B33" s="405" t="s">
        <v>383</v>
      </c>
      <c r="C33" s="405"/>
      <c r="D33" s="405"/>
      <c r="E33" s="405"/>
      <c r="F33" s="405"/>
      <c r="G33" s="405"/>
    </row>
    <row r="34" spans="1:15">
      <c r="A34" s="410">
        <v>31.1</v>
      </c>
      <c r="B34" s="405" t="s">
        <v>384</v>
      </c>
      <c r="C34" s="405"/>
      <c r="D34" s="405"/>
      <c r="E34" s="405"/>
      <c r="F34" s="405"/>
      <c r="G34" s="405"/>
    </row>
    <row r="35" spans="1:15" s="414" customFormat="1" ht="12.75">
      <c r="A35" s="411"/>
      <c r="B35" s="412"/>
      <c r="C35" s="412"/>
      <c r="D35" s="412"/>
      <c r="E35" s="412"/>
      <c r="F35" s="413"/>
      <c r="G35" s="413"/>
    </row>
    <row r="36" spans="1:15" s="400" customFormat="1" ht="12.75">
      <c r="A36" s="415" t="s">
        <v>385</v>
      </c>
      <c r="B36" s="415"/>
      <c r="C36" s="415"/>
      <c r="D36" s="415"/>
      <c r="E36" s="415"/>
      <c r="F36" s="415"/>
      <c r="G36" s="415"/>
      <c r="I36" s="405"/>
      <c r="J36" s="405"/>
      <c r="K36" s="405"/>
      <c r="L36" s="405"/>
      <c r="M36" s="405"/>
      <c r="N36" s="405"/>
      <c r="O36" s="416"/>
    </row>
    <row r="37" spans="1:15" s="400" customFormat="1" ht="15.75" thickBot="1">
      <c r="A37" s="417" t="s">
        <v>386</v>
      </c>
      <c r="B37" s="417"/>
      <c r="C37" s="418"/>
      <c r="D37" s="418"/>
      <c r="E37" s="418"/>
      <c r="F37" s="418"/>
      <c r="G37" s="419"/>
    </row>
    <row r="38" spans="1:15" s="400" customFormat="1" ht="12.75">
      <c r="A38" s="420" t="s">
        <v>69</v>
      </c>
      <c r="B38" s="421" t="s">
        <v>67</v>
      </c>
      <c r="C38" s="422" t="s">
        <v>387</v>
      </c>
      <c r="D38" s="423"/>
      <c r="E38" s="424" t="s">
        <v>388</v>
      </c>
      <c r="F38" s="425"/>
    </row>
    <row r="39" spans="1:15" s="400" customFormat="1" ht="13.5" thickBot="1">
      <c r="A39" s="426"/>
      <c r="B39" s="427" t="s">
        <v>68</v>
      </c>
      <c r="C39" s="427" t="s">
        <v>389</v>
      </c>
      <c r="D39" s="428" t="s">
        <v>390</v>
      </c>
      <c r="E39" s="427" t="s">
        <v>389</v>
      </c>
      <c r="F39" s="428" t="s">
        <v>390</v>
      </c>
    </row>
    <row r="40" spans="1:15" s="400" customFormat="1" ht="12.75">
      <c r="A40" s="429">
        <v>1970</v>
      </c>
      <c r="B40" s="430">
        <v>3267.1996135194722</v>
      </c>
      <c r="C40" s="431">
        <v>2142.8910886485519</v>
      </c>
      <c r="D40" s="432">
        <v>65.588006309176819</v>
      </c>
      <c r="E40" s="431">
        <v>1124.3085248709201</v>
      </c>
      <c r="F40" s="433">
        <v>34.411993690823181</v>
      </c>
    </row>
    <row r="41" spans="1:15" s="400" customFormat="1" ht="12.75">
      <c r="A41" s="434">
        <v>1971</v>
      </c>
      <c r="B41" s="435">
        <v>5023.0214778283662</v>
      </c>
      <c r="C41" s="436">
        <v>3548.7114105172154</v>
      </c>
      <c r="D41" s="437">
        <v>70.648939610973983</v>
      </c>
      <c r="E41" s="436">
        <v>1474.3100673111508</v>
      </c>
      <c r="F41" s="437">
        <v>29.351060389026017</v>
      </c>
    </row>
    <row r="42" spans="1:15" s="400" customFormat="1" ht="12.75">
      <c r="A42" s="434">
        <v>1972</v>
      </c>
      <c r="B42" s="435">
        <v>6584.0798268418494</v>
      </c>
      <c r="C42" s="436">
        <v>4409.3433117009317</v>
      </c>
      <c r="D42" s="437">
        <v>66.969772962426816</v>
      </c>
      <c r="E42" s="436">
        <v>2174.7365151409176</v>
      </c>
      <c r="F42" s="437">
        <v>33.030227037573177</v>
      </c>
    </row>
    <row r="43" spans="1:15" s="400" customFormat="1" ht="12.75">
      <c r="A43" s="434">
        <v>1973</v>
      </c>
      <c r="B43" s="435">
        <v>10486.556001884604</v>
      </c>
      <c r="C43" s="436">
        <v>7633.1856424250391</v>
      </c>
      <c r="D43" s="437">
        <v>72.790205297651895</v>
      </c>
      <c r="E43" s="436">
        <v>2853.3703594595645</v>
      </c>
      <c r="F43" s="437">
        <v>27.209794702348105</v>
      </c>
    </row>
    <row r="44" spans="1:15" s="400" customFormat="1" ht="12.75">
      <c r="A44" s="434" t="s">
        <v>391</v>
      </c>
      <c r="B44" s="435">
        <v>33826.444049186313</v>
      </c>
      <c r="C44" s="436">
        <v>28785.581676611167</v>
      </c>
      <c r="D44" s="437">
        <v>85.097864956643576</v>
      </c>
      <c r="E44" s="436">
        <v>5040.8623725751486</v>
      </c>
      <c r="F44" s="437">
        <v>14.902135043356427</v>
      </c>
    </row>
    <row r="45" spans="1:15" s="400" customFormat="1" ht="12.75">
      <c r="A45" s="434">
        <v>1975</v>
      </c>
      <c r="B45" s="435">
        <v>35660.813397203092</v>
      </c>
      <c r="C45" s="436">
        <v>27318.030149977621</v>
      </c>
      <c r="D45" s="437">
        <v>76.605179600643098</v>
      </c>
      <c r="E45" s="436">
        <v>8342.7832472254722</v>
      </c>
      <c r="F45" s="437">
        <v>23.394820399356913</v>
      </c>
    </row>
    <row r="46" spans="1:15" s="400" customFormat="1" ht="12.75">
      <c r="A46" s="434">
        <v>1976</v>
      </c>
      <c r="B46" s="435">
        <v>44145.322648735098</v>
      </c>
      <c r="C46" s="436">
        <v>33171.408139714375</v>
      </c>
      <c r="D46" s="437">
        <v>75.141387919303924</v>
      </c>
      <c r="E46" s="436">
        <v>10973.914509020726</v>
      </c>
      <c r="F46" s="437">
        <v>24.85861208069608</v>
      </c>
    </row>
    <row r="47" spans="1:15" s="400" customFormat="1" ht="12.75">
      <c r="A47" s="434">
        <v>1977</v>
      </c>
      <c r="B47" s="435">
        <v>52056.209272837325</v>
      </c>
      <c r="C47" s="436">
        <v>38215.605839260817</v>
      </c>
      <c r="D47" s="437">
        <v>73.412194958270874</v>
      </c>
      <c r="E47" s="436">
        <v>13840.603433576507</v>
      </c>
      <c r="F47" s="437">
        <v>26.58780504172913</v>
      </c>
    </row>
    <row r="48" spans="1:15" s="400" customFormat="1" ht="12.75">
      <c r="A48" s="434">
        <v>1978</v>
      </c>
      <c r="B48" s="435">
        <v>51025.210318034631</v>
      </c>
      <c r="C48" s="436">
        <v>33781.729931316979</v>
      </c>
      <c r="D48" s="437">
        <v>66.205959212630589</v>
      </c>
      <c r="E48" s="436">
        <v>17243.480386717652</v>
      </c>
      <c r="F48" s="437">
        <v>33.794040787369418</v>
      </c>
    </row>
    <row r="49" spans="1:6" s="400" customFormat="1" ht="12.75">
      <c r="A49" s="434">
        <v>1979</v>
      </c>
      <c r="B49" s="435">
        <v>71062.532139770119</v>
      </c>
      <c r="C49" s="436">
        <v>50445.906926313437</v>
      </c>
      <c r="D49" s="437">
        <v>70.988051519320123</v>
      </c>
      <c r="E49" s="436">
        <v>20616.625213456686</v>
      </c>
      <c r="F49" s="437">
        <v>29.011948480679877</v>
      </c>
    </row>
    <row r="50" spans="1:6" s="400" customFormat="1" ht="12.75">
      <c r="A50" s="434">
        <v>1980</v>
      </c>
      <c r="B50" s="435">
        <v>93743.014290581646</v>
      </c>
      <c r="C50" s="436">
        <v>69383.807660073144</v>
      </c>
      <c r="D50" s="437">
        <v>74.014910001719585</v>
      </c>
      <c r="E50" s="436">
        <v>24359.206630508499</v>
      </c>
      <c r="F50" s="437">
        <v>25.985089998280404</v>
      </c>
    </row>
    <row r="51" spans="1:6" s="400" customFormat="1" ht="12.75">
      <c r="A51" s="434">
        <v>1981</v>
      </c>
      <c r="B51" s="435">
        <v>101685.64657567083</v>
      </c>
      <c r="C51" s="436">
        <v>67246.772044669589</v>
      </c>
      <c r="D51" s="437">
        <v>66.132019915541321</v>
      </c>
      <c r="E51" s="436">
        <v>34438.874531001245</v>
      </c>
      <c r="F51" s="437">
        <v>33.867980084458686</v>
      </c>
    </row>
    <row r="52" spans="1:6" s="400" customFormat="1" ht="12.75">
      <c r="A52" s="434">
        <v>1982</v>
      </c>
      <c r="B52" s="435">
        <v>92948.507922034652</v>
      </c>
      <c r="C52" s="436">
        <v>51245.689432377185</v>
      </c>
      <c r="D52" s="437">
        <v>55.133418037610824</v>
      </c>
      <c r="E52" s="436">
        <v>41702.818489657475</v>
      </c>
      <c r="F52" s="437">
        <v>44.866581962389176</v>
      </c>
    </row>
    <row r="53" spans="1:6" s="400" customFormat="1" ht="12.75">
      <c r="A53" s="434">
        <v>1983</v>
      </c>
      <c r="B53" s="435">
        <v>75738.580673121498</v>
      </c>
      <c r="C53" s="436">
        <v>38937.408296858332</v>
      </c>
      <c r="D53" s="437">
        <v>51.41026931163055</v>
      </c>
      <c r="E53" s="436">
        <v>36801.172376263174</v>
      </c>
      <c r="F53" s="437">
        <v>48.589730688369457</v>
      </c>
    </row>
    <row r="54" spans="1:6" s="400" customFormat="1" ht="12.75">
      <c r="A54" s="434">
        <v>1984</v>
      </c>
      <c r="B54" s="435">
        <v>72526.900065316469</v>
      </c>
      <c r="C54" s="436">
        <v>36119.24227261699</v>
      </c>
      <c r="D54" s="437">
        <v>49.801166519027596</v>
      </c>
      <c r="E54" s="436">
        <v>36407.65779269948</v>
      </c>
      <c r="F54" s="437">
        <v>50.198833480972404</v>
      </c>
    </row>
    <row r="55" spans="1:6" s="400" customFormat="1" ht="12.75">
      <c r="A55" s="434">
        <v>1985</v>
      </c>
      <c r="B55" s="435">
        <v>67487.076736014453</v>
      </c>
      <c r="C55" s="436">
        <v>33663.61665202002</v>
      </c>
      <c r="D55" s="437">
        <v>49.881574784606791</v>
      </c>
      <c r="E55" s="436">
        <v>33823.460083994425</v>
      </c>
      <c r="F55" s="437">
        <v>50.118425215393202</v>
      </c>
    </row>
    <row r="56" spans="1:6" s="400" customFormat="1" ht="12.75">
      <c r="A56" s="434">
        <v>1986</v>
      </c>
      <c r="B56" s="435">
        <v>47878.275775133698</v>
      </c>
      <c r="C56" s="436">
        <v>19118.765789757603</v>
      </c>
      <c r="D56" s="437">
        <v>39.932026540703504</v>
      </c>
      <c r="E56" s="436">
        <v>28759.509985376095</v>
      </c>
      <c r="F56" s="437">
        <v>60.067973459296496</v>
      </c>
    </row>
    <row r="57" spans="1:6" s="400" customFormat="1" ht="12.75">
      <c r="A57" s="434">
        <v>1987</v>
      </c>
      <c r="B57" s="435">
        <v>53188.53805488738</v>
      </c>
      <c r="C57" s="436">
        <v>25190.119041309168</v>
      </c>
      <c r="D57" s="437">
        <v>47.360051549667482</v>
      </c>
      <c r="E57" s="436">
        <v>27998.419013578216</v>
      </c>
      <c r="F57" s="437">
        <v>52.639948450332533</v>
      </c>
    </row>
    <row r="58" spans="1:6" s="400" customFormat="1" ht="12.75">
      <c r="A58" s="434">
        <v>1988</v>
      </c>
      <c r="B58" s="435">
        <v>42934.92995231165</v>
      </c>
      <c r="C58" s="436">
        <v>15142.395732510018</v>
      </c>
      <c r="D58" s="437">
        <v>35.26824371049134</v>
      </c>
      <c r="E58" s="436">
        <v>27792.53421980163</v>
      </c>
      <c r="F58" s="437">
        <v>64.731756289508652</v>
      </c>
    </row>
    <row r="59" spans="1:6" s="400" customFormat="1" ht="12.75">
      <c r="A59" s="434">
        <v>1989</v>
      </c>
      <c r="B59" s="435">
        <v>66503.050326167955</v>
      </c>
      <c r="C59" s="436">
        <v>36135.667001819937</v>
      </c>
      <c r="D59" s="437">
        <v>54.336856466869598</v>
      </c>
      <c r="E59" s="436">
        <v>30367.383324348026</v>
      </c>
      <c r="F59" s="437">
        <v>45.663143533130409</v>
      </c>
    </row>
    <row r="60" spans="1:6" s="400" customFormat="1" ht="12.75">
      <c r="A60" s="434">
        <v>1990</v>
      </c>
      <c r="B60" s="435">
        <v>114092.92384315634</v>
      </c>
      <c r="C60" s="436">
        <v>61499.809377109246</v>
      </c>
      <c r="D60" s="437">
        <v>53.903263502698117</v>
      </c>
      <c r="E60" s="436">
        <v>52593.114466047104</v>
      </c>
      <c r="F60" s="437">
        <v>46.09673649730189</v>
      </c>
    </row>
    <row r="61" spans="1:6" s="400" customFormat="1" ht="12.75">
      <c r="A61" s="434">
        <v>1991</v>
      </c>
      <c r="B61" s="435">
        <v>97197.334850196479</v>
      </c>
      <c r="C61" s="436">
        <v>60718.712887869508</v>
      </c>
      <c r="D61" s="437">
        <v>62.469524479710323</v>
      </c>
      <c r="E61" s="436">
        <v>36478.621962326972</v>
      </c>
      <c r="F61" s="437">
        <v>37.530475520289677</v>
      </c>
    </row>
    <row r="62" spans="1:6" s="400" customFormat="1" ht="12.75">
      <c r="A62" s="434">
        <v>1992</v>
      </c>
      <c r="B62" s="435">
        <v>111568.83109241004</v>
      </c>
      <c r="C62" s="436">
        <v>63233.649339610609</v>
      </c>
      <c r="D62" s="437">
        <v>56.676805448679076</v>
      </c>
      <c r="E62" s="436">
        <v>48335.181752799428</v>
      </c>
      <c r="F62" s="437">
        <v>43.323194551320924</v>
      </c>
    </row>
    <row r="63" spans="1:6" s="400" customFormat="1" ht="12.75">
      <c r="A63" s="434">
        <v>1993</v>
      </c>
      <c r="B63" s="435">
        <v>110156.20831236045</v>
      </c>
      <c r="C63" s="436">
        <v>54961.518690930723</v>
      </c>
      <c r="D63" s="437">
        <v>49.894163509224185</v>
      </c>
      <c r="E63" s="436">
        <v>55194.68962142973</v>
      </c>
      <c r="F63" s="437">
        <v>50.105836490775822</v>
      </c>
    </row>
    <row r="64" spans="1:6" s="400" customFormat="1" ht="12.75">
      <c r="A64" s="434">
        <v>1994</v>
      </c>
      <c r="B64" s="435">
        <v>108174.09055450035</v>
      </c>
      <c r="C64" s="436">
        <v>46972.689372679131</v>
      </c>
      <c r="D64" s="437">
        <v>43.423234835529598</v>
      </c>
      <c r="E64" s="436">
        <v>61201.401181821209</v>
      </c>
      <c r="F64" s="437">
        <v>56.576765164470388</v>
      </c>
    </row>
    <row r="65" spans="1:22" s="400" customFormat="1" ht="12.75">
      <c r="A65" s="434">
        <v>1995</v>
      </c>
      <c r="B65" s="435">
        <v>117195.65878304835</v>
      </c>
      <c r="C65" s="438">
        <v>49793.189187682045</v>
      </c>
      <c r="D65" s="439">
        <v>42.487230077232461</v>
      </c>
      <c r="E65" s="438">
        <v>67402.469595366303</v>
      </c>
      <c r="F65" s="439">
        <v>57.512769922767539</v>
      </c>
    </row>
    <row r="66" spans="1:22" s="400" customFormat="1" ht="12.75">
      <c r="A66" s="434">
        <v>1996</v>
      </c>
      <c r="B66" s="435">
        <v>132795.90940882146</v>
      </c>
      <c r="C66" s="438">
        <v>60578.663732914225</v>
      </c>
      <c r="D66" s="439">
        <v>45.617868805294734</v>
      </c>
      <c r="E66" s="438">
        <v>72217.245675907237</v>
      </c>
      <c r="F66" s="439">
        <v>54.382131194705266</v>
      </c>
    </row>
    <row r="67" spans="1:22" s="440" customFormat="1" ht="12.75">
      <c r="A67" s="434">
        <v>1997</v>
      </c>
      <c r="B67" s="435">
        <v>135272.47871658538</v>
      </c>
      <c r="C67" s="438">
        <v>60317.731534339349</v>
      </c>
      <c r="D67" s="439">
        <v>44.589802823613049</v>
      </c>
      <c r="E67" s="438">
        <v>74954.747182246021</v>
      </c>
      <c r="F67" s="439">
        <v>55.410197176386944</v>
      </c>
    </row>
    <row r="68" spans="1:22" s="400" customFormat="1" ht="12.75">
      <c r="A68" s="434">
        <v>1998</v>
      </c>
      <c r="B68" s="435">
        <v>123410.74609375029</v>
      </c>
      <c r="C68" s="438">
        <v>41168.496162484451</v>
      </c>
      <c r="D68" s="439">
        <v>33.358923323589963</v>
      </c>
      <c r="E68" s="438">
        <v>82242.249931265847</v>
      </c>
      <c r="F68" s="439">
        <v>66.641076676410052</v>
      </c>
    </row>
    <row r="69" spans="1:22" s="400" customFormat="1" ht="12.75">
      <c r="A69" s="434">
        <v>1999</v>
      </c>
      <c r="B69" s="435">
        <v>141986.99131895846</v>
      </c>
      <c r="C69" s="438">
        <v>55016.840917456619</v>
      </c>
      <c r="D69" s="439">
        <v>38.747803870192037</v>
      </c>
      <c r="E69" s="438">
        <v>86970.150401501844</v>
      </c>
      <c r="F69" s="439">
        <v>61.25219612980797</v>
      </c>
    </row>
    <row r="70" spans="1:22" s="400" customFormat="1" ht="12.75">
      <c r="A70" s="434">
        <v>2000</v>
      </c>
      <c r="B70" s="435">
        <v>187835.83924312299</v>
      </c>
      <c r="C70" s="438">
        <v>90163.647624773992</v>
      </c>
      <c r="D70" s="439">
        <v>48.00130155570141</v>
      </c>
      <c r="E70" s="438">
        <v>97672.191618348996</v>
      </c>
      <c r="F70" s="439">
        <v>51.998698444298597</v>
      </c>
    </row>
    <row r="71" spans="1:22" s="400" customFormat="1" ht="12.75">
      <c r="A71" s="434">
        <v>2001</v>
      </c>
      <c r="B71" s="435">
        <v>177844.56060326804</v>
      </c>
      <c r="C71" s="441">
        <v>78580.206953268047</v>
      </c>
      <c r="D71" s="442">
        <v>44.184768253083178</v>
      </c>
      <c r="E71" s="441">
        <v>99264.353649999975</v>
      </c>
      <c r="F71" s="442">
        <v>55.815231746916815</v>
      </c>
    </row>
    <row r="72" spans="1:22" s="400" customFormat="1" ht="12.75">
      <c r="A72" s="434">
        <v>2002</v>
      </c>
      <c r="B72" s="435">
        <v>187017.81035811896</v>
      </c>
      <c r="C72" s="441">
        <v>77387.30545811895</v>
      </c>
      <c r="D72" s="442">
        <v>41.379644703320281</v>
      </c>
      <c r="E72" s="441">
        <v>109630.5049</v>
      </c>
      <c r="F72" s="442">
        <v>58.620355296679705</v>
      </c>
    </row>
    <row r="73" spans="1:22" s="400" customFormat="1" ht="12.75">
      <c r="A73" s="434">
        <v>2003</v>
      </c>
      <c r="B73" s="435">
        <v>222064.04890230001</v>
      </c>
      <c r="C73" s="441">
        <v>100414.05640000002</v>
      </c>
      <c r="D73" s="442">
        <v>45.21851100903708</v>
      </c>
      <c r="E73" s="441">
        <v>121649.99250230001</v>
      </c>
      <c r="F73" s="442">
        <v>54.78148899096292</v>
      </c>
    </row>
    <row r="74" spans="1:22" s="400" customFormat="1" ht="12.75">
      <c r="A74" s="434">
        <v>2004</v>
      </c>
      <c r="B74" s="435">
        <v>291134.94220200001</v>
      </c>
      <c r="C74" s="441">
        <v>147667.73000000001</v>
      </c>
      <c r="D74" s="443">
        <v>50.721403924625022</v>
      </c>
      <c r="E74" s="444">
        <v>143467.212202</v>
      </c>
      <c r="F74" s="443">
        <v>49.278596075374978</v>
      </c>
    </row>
    <row r="75" spans="1:22" s="400" customFormat="1" ht="12.75">
      <c r="A75" s="434">
        <v>2005</v>
      </c>
      <c r="B75" s="435">
        <v>383430.31921300001</v>
      </c>
      <c r="C75" s="441">
        <v>215454.69</v>
      </c>
      <c r="D75" s="442">
        <v>56.191354518397496</v>
      </c>
      <c r="E75" s="441">
        <v>167975</v>
      </c>
      <c r="F75" s="442">
        <v>43.808645481602511</v>
      </c>
    </row>
    <row r="76" spans="1:22" s="400" customFormat="1" ht="12.75">
      <c r="A76" s="434">
        <v>2006</v>
      </c>
      <c r="B76" s="435">
        <v>492249.534591</v>
      </c>
      <c r="C76" s="441">
        <v>291463.7</v>
      </c>
      <c r="D76" s="442">
        <v>59.210558775270592</v>
      </c>
      <c r="E76" s="441">
        <v>200785.83459099999</v>
      </c>
      <c r="F76" s="442">
        <v>40.789441224729408</v>
      </c>
    </row>
    <row r="77" spans="1:22">
      <c r="A77" s="434">
        <v>2007</v>
      </c>
      <c r="B77" s="435">
        <v>545367.39</v>
      </c>
      <c r="C77" s="441">
        <v>307444.576</v>
      </c>
      <c r="D77" s="442">
        <v>56.373846628416857</v>
      </c>
      <c r="E77" s="441">
        <v>237922.68</v>
      </c>
      <c r="F77" s="442">
        <v>43.626128800990465</v>
      </c>
      <c r="G77" s="311"/>
    </row>
    <row r="78" spans="1:22">
      <c r="A78" s="434">
        <v>2008</v>
      </c>
      <c r="B78" s="435">
        <v>705159.12021122966</v>
      </c>
      <c r="C78" s="441">
        <v>412773.56711949804</v>
      </c>
      <c r="D78" s="442">
        <v>58.536230375330348</v>
      </c>
      <c r="E78" s="441">
        <v>292385.55309173156</v>
      </c>
      <c r="F78" s="442">
        <v>41.463769624669645</v>
      </c>
      <c r="G78" s="311"/>
    </row>
    <row r="79" spans="1:22" s="42" customFormat="1">
      <c r="A79" s="434">
        <v>2009</v>
      </c>
      <c r="B79" s="435">
        <v>535310.82681124576</v>
      </c>
      <c r="C79" s="444">
        <v>239006.01164074999</v>
      </c>
      <c r="D79" s="443">
        <v>44.648081015746975</v>
      </c>
      <c r="E79" s="444">
        <v>296304.81517049577</v>
      </c>
      <c r="F79" s="443">
        <v>55.351918984253025</v>
      </c>
      <c r="G79" s="39"/>
      <c r="H79" s="39"/>
      <c r="I79" s="39"/>
      <c r="J79" s="39"/>
      <c r="K79" s="39"/>
      <c r="L79" s="39"/>
      <c r="M79" s="39"/>
      <c r="N79" s="39"/>
      <c r="O79" s="39"/>
      <c r="P79" s="39"/>
      <c r="Q79" s="39"/>
      <c r="R79" s="39"/>
      <c r="S79" s="39"/>
      <c r="T79" s="39"/>
      <c r="U79" s="39"/>
      <c r="V79" s="39"/>
    </row>
    <row r="80" spans="1:22" s="449" customFormat="1" ht="15.75" thickBot="1">
      <c r="A80" s="445" t="s">
        <v>392</v>
      </c>
      <c r="B80" s="446">
        <v>620316.47685125005</v>
      </c>
      <c r="C80" s="447">
        <v>308022.28163260402</v>
      </c>
      <c r="D80" s="448">
        <v>49.655666603624141</v>
      </c>
      <c r="E80" s="447">
        <v>312294.19521864603</v>
      </c>
      <c r="F80" s="448">
        <v>50.344333396375859</v>
      </c>
    </row>
    <row r="81" spans="1:7" ht="15.75" thickBot="1">
      <c r="A81" s="450" t="s">
        <v>393</v>
      </c>
      <c r="B81" s="450"/>
      <c r="C81" s="450"/>
      <c r="D81" s="450"/>
      <c r="E81" s="450"/>
      <c r="F81" s="451"/>
      <c r="G81" s="311"/>
    </row>
    <row r="82" spans="1:7" ht="15.75" thickBot="1">
      <c r="A82" s="452"/>
      <c r="B82" s="453">
        <v>18886.182364995955</v>
      </c>
      <c r="C82" s="453">
        <v>14274.145436708273</v>
      </c>
      <c r="D82" s="454" t="s">
        <v>394</v>
      </c>
      <c r="E82" s="453">
        <v>27676.556728901436</v>
      </c>
      <c r="F82" s="454" t="s">
        <v>394</v>
      </c>
      <c r="G82" s="311"/>
    </row>
    <row r="83" spans="1:7">
      <c r="A83" s="455" t="s">
        <v>395</v>
      </c>
      <c r="B83" s="25"/>
      <c r="C83" s="25"/>
      <c r="D83" s="25"/>
      <c r="E83" s="25"/>
      <c r="F83" s="25"/>
    </row>
    <row r="84" spans="1:7">
      <c r="A84" s="456" t="s">
        <v>396</v>
      </c>
      <c r="B84" s="25"/>
      <c r="C84" s="25"/>
      <c r="D84" s="25"/>
      <c r="E84" s="25"/>
      <c r="F84" s="25"/>
    </row>
    <row r="85" spans="1:7">
      <c r="A85" s="456" t="s">
        <v>397</v>
      </c>
      <c r="B85" s="25"/>
      <c r="C85" s="25"/>
      <c r="D85" s="25"/>
      <c r="E85" s="25"/>
      <c r="F85" s="25"/>
    </row>
    <row r="86" spans="1:7">
      <c r="A86" s="457" t="s">
        <v>73</v>
      </c>
      <c r="B86" s="25"/>
      <c r="C86" s="25"/>
      <c r="D86" s="25"/>
      <c r="E86" s="25"/>
      <c r="F86" s="25"/>
    </row>
    <row r="87" spans="1:7">
      <c r="A87" s="458" t="s">
        <v>398</v>
      </c>
      <c r="B87" s="458"/>
      <c r="C87" s="458"/>
      <c r="D87" s="458"/>
      <c r="E87" s="458"/>
      <c r="F87" s="458"/>
      <c r="G87" s="458"/>
    </row>
    <row r="88" spans="1:7">
      <c r="A88" s="458" t="s">
        <v>399</v>
      </c>
      <c r="B88" s="458"/>
      <c r="C88" s="458"/>
      <c r="D88" s="458"/>
      <c r="E88" s="458"/>
      <c r="F88" s="458"/>
      <c r="G88" s="458"/>
    </row>
    <row r="89" spans="1:7">
      <c r="B89" s="459"/>
      <c r="C89" s="459"/>
      <c r="D89" s="459"/>
      <c r="E89" s="459"/>
      <c r="F89" s="459"/>
      <c r="G89" s="459"/>
    </row>
    <row r="90" spans="1:7">
      <c r="A90" s="460" t="s">
        <v>400</v>
      </c>
      <c r="B90" s="460"/>
      <c r="C90" s="460"/>
      <c r="D90" s="460"/>
      <c r="E90" s="460"/>
      <c r="F90" s="460"/>
      <c r="G90" s="460"/>
    </row>
    <row r="91" spans="1:7" ht="15.75" thickBot="1">
      <c r="A91" s="417" t="s">
        <v>386</v>
      </c>
      <c r="B91" s="417"/>
      <c r="C91" s="461"/>
      <c r="D91" s="461"/>
      <c r="E91" s="461"/>
      <c r="F91" s="461"/>
      <c r="G91" s="419"/>
    </row>
    <row r="92" spans="1:7">
      <c r="A92" s="420" t="s">
        <v>69</v>
      </c>
      <c r="B92" s="421" t="s">
        <v>67</v>
      </c>
      <c r="C92" s="422" t="s">
        <v>387</v>
      </c>
      <c r="D92" s="423"/>
      <c r="E92" s="424" t="s">
        <v>388</v>
      </c>
      <c r="F92" s="425"/>
      <c r="G92" s="311"/>
    </row>
    <row r="93" spans="1:7" ht="15.75" thickBot="1">
      <c r="A93" s="426"/>
      <c r="B93" s="427" t="s">
        <v>68</v>
      </c>
      <c r="C93" s="427" t="s">
        <v>389</v>
      </c>
      <c r="D93" s="428" t="s">
        <v>390</v>
      </c>
      <c r="E93" s="427" t="s">
        <v>389</v>
      </c>
      <c r="F93" s="428" t="s">
        <v>390</v>
      </c>
      <c r="G93" s="311"/>
    </row>
    <row r="94" spans="1:7">
      <c r="A94" s="434">
        <v>1980</v>
      </c>
      <c r="B94" s="435">
        <v>239372.84320797148</v>
      </c>
      <c r="C94" s="436">
        <v>156964.98832292177</v>
      </c>
      <c r="D94" s="437">
        <v>65.573431897848039</v>
      </c>
      <c r="E94" s="436">
        <v>82407.854885049717</v>
      </c>
      <c r="F94" s="437">
        <v>34.426568102151947</v>
      </c>
      <c r="G94" s="311"/>
    </row>
    <row r="95" spans="1:7">
      <c r="A95" s="434">
        <v>1981</v>
      </c>
      <c r="B95" s="435">
        <v>238323.34515389151</v>
      </c>
      <c r="C95" s="436">
        <v>131425.79123007151</v>
      </c>
      <c r="D95" s="437">
        <v>55.145999711109503</v>
      </c>
      <c r="E95" s="436">
        <v>106897.55392382</v>
      </c>
      <c r="F95" s="437">
        <v>44.854000288890497</v>
      </c>
      <c r="G95" s="311"/>
    </row>
    <row r="96" spans="1:7">
      <c r="A96" s="434">
        <v>1982</v>
      </c>
      <c r="B96" s="435">
        <v>222389.42544360517</v>
      </c>
      <c r="C96" s="436">
        <v>104547.30676371446</v>
      </c>
      <c r="D96" s="437">
        <v>47.010916348729978</v>
      </c>
      <c r="E96" s="436">
        <v>117842.1186798907</v>
      </c>
      <c r="F96" s="437">
        <v>52.989083651270008</v>
      </c>
      <c r="G96" s="311"/>
    </row>
    <row r="97" spans="1:7">
      <c r="A97" s="434">
        <v>1983</v>
      </c>
      <c r="B97" s="435">
        <v>192149.88302683306</v>
      </c>
      <c r="C97" s="436">
        <v>93701.842092648803</v>
      </c>
      <c r="D97" s="437">
        <v>48.764974829343856</v>
      </c>
      <c r="E97" s="436">
        <v>98448.040934184275</v>
      </c>
      <c r="F97" s="437">
        <v>51.235025170656158</v>
      </c>
      <c r="G97" s="311"/>
    </row>
    <row r="98" spans="1:7">
      <c r="A98" s="434">
        <v>1984</v>
      </c>
      <c r="B98" s="435">
        <v>179180.70879170776</v>
      </c>
      <c r="C98" s="436">
        <v>86830.729376068382</v>
      </c>
      <c r="D98" s="437">
        <v>48.459864882556367</v>
      </c>
      <c r="E98" s="436">
        <v>92349.979415639362</v>
      </c>
      <c r="F98" s="437">
        <v>51.540135117443619</v>
      </c>
      <c r="G98" s="311"/>
    </row>
    <row r="99" spans="1:7">
      <c r="A99" s="434">
        <v>1985</v>
      </c>
      <c r="B99" s="435">
        <v>167794.58207357134</v>
      </c>
      <c r="C99" s="436">
        <v>84214.085157353024</v>
      </c>
      <c r="D99" s="437">
        <v>50.188798778037089</v>
      </c>
      <c r="E99" s="436">
        <v>83580.496916218326</v>
      </c>
      <c r="F99" s="437">
        <v>49.811201221962911</v>
      </c>
      <c r="G99" s="311"/>
    </row>
    <row r="100" spans="1:7">
      <c r="A100" s="434">
        <v>1986</v>
      </c>
      <c r="B100" s="435">
        <v>165206.18671029218</v>
      </c>
      <c r="C100" s="436">
        <v>97923.91616032712</v>
      </c>
      <c r="D100" s="437">
        <v>59.273758513685593</v>
      </c>
      <c r="E100" s="436">
        <v>67282.270549965047</v>
      </c>
      <c r="F100" s="437">
        <v>40.7262414863144</v>
      </c>
      <c r="G100" s="311"/>
    </row>
    <row r="101" spans="1:7">
      <c r="A101" s="434">
        <v>1987</v>
      </c>
      <c r="B101" s="435">
        <v>165715.34959363588</v>
      </c>
      <c r="C101" s="436">
        <v>102187.91243177657</v>
      </c>
      <c r="D101" s="437">
        <v>61.664723685741777</v>
      </c>
      <c r="E101" s="436">
        <v>63527.437161859314</v>
      </c>
      <c r="F101" s="437">
        <v>38.335276314258223</v>
      </c>
      <c r="G101" s="311"/>
    </row>
    <row r="102" spans="1:7">
      <c r="A102" s="434">
        <v>1988</v>
      </c>
      <c r="B102" s="435">
        <v>144414.68651933683</v>
      </c>
      <c r="C102" s="436">
        <v>82109.08238011731</v>
      </c>
      <c r="D102" s="437">
        <v>56.85646270410529</v>
      </c>
      <c r="E102" s="436">
        <v>62305.604139219526</v>
      </c>
      <c r="F102" s="437">
        <v>43.143537295894717</v>
      </c>
      <c r="G102" s="311"/>
    </row>
    <row r="103" spans="1:7">
      <c r="A103" s="434">
        <v>1989</v>
      </c>
      <c r="B103" s="435">
        <v>220592.31773702108</v>
      </c>
      <c r="C103" s="436">
        <v>155102.62617963413</v>
      </c>
      <c r="D103" s="437">
        <v>70.311889267394875</v>
      </c>
      <c r="E103" s="436">
        <v>65489.691557386934</v>
      </c>
      <c r="F103" s="437">
        <v>29.688110732605118</v>
      </c>
      <c r="G103" s="311"/>
    </row>
    <row r="104" spans="1:7">
      <c r="A104" s="434">
        <v>1990</v>
      </c>
      <c r="B104" s="435">
        <v>310962.22208306403</v>
      </c>
      <c r="C104" s="436">
        <v>198920.85689405992</v>
      </c>
      <c r="D104" s="437">
        <v>63.969460843679052</v>
      </c>
      <c r="E104" s="436">
        <v>112041.36518900414</v>
      </c>
      <c r="F104" s="437">
        <v>36.030539156320962</v>
      </c>
      <c r="G104" s="311"/>
    </row>
    <row r="105" spans="1:7">
      <c r="A105" s="434">
        <v>1991</v>
      </c>
      <c r="B105" s="435">
        <v>310240.84750414209</v>
      </c>
      <c r="C105" s="436">
        <v>236479.34036356767</v>
      </c>
      <c r="D105" s="437">
        <v>76.224437325394547</v>
      </c>
      <c r="E105" s="436">
        <v>73761.507140574424</v>
      </c>
      <c r="F105" s="437">
        <v>23.775562674605453</v>
      </c>
      <c r="G105" s="311"/>
    </row>
    <row r="106" spans="1:7">
      <c r="A106" s="434">
        <v>1992</v>
      </c>
      <c r="B106" s="435">
        <v>324085.08566114935</v>
      </c>
      <c r="C106" s="436">
        <v>232477.6754581407</v>
      </c>
      <c r="D106" s="437">
        <v>71.733531021297978</v>
      </c>
      <c r="E106" s="436">
        <v>91607.410203008651</v>
      </c>
      <c r="F106" s="437">
        <v>28.266468978702019</v>
      </c>
      <c r="G106" s="311"/>
    </row>
    <row r="107" spans="1:7">
      <c r="A107" s="434">
        <v>1993</v>
      </c>
      <c r="B107" s="435">
        <v>319932.7960185039</v>
      </c>
      <c r="C107" s="436">
        <v>220250.3660248915</v>
      </c>
      <c r="D107" s="437">
        <v>68.842697205744713</v>
      </c>
      <c r="E107" s="436">
        <v>99682.429993612415</v>
      </c>
      <c r="F107" s="437">
        <v>31.157302794255298</v>
      </c>
      <c r="G107" s="311"/>
    </row>
    <row r="108" spans="1:7">
      <c r="A108" s="434">
        <v>1994</v>
      </c>
      <c r="B108" s="435">
        <v>316495.04781099566</v>
      </c>
      <c r="C108" s="436">
        <v>209293.42640288896</v>
      </c>
      <c r="D108" s="437">
        <v>66.12849959278816</v>
      </c>
      <c r="E108" s="436">
        <v>107201.6214081067</v>
      </c>
      <c r="F108" s="437">
        <v>33.87150040721184</v>
      </c>
      <c r="G108" s="311"/>
    </row>
    <row r="109" spans="1:7">
      <c r="A109" s="434">
        <v>1995</v>
      </c>
      <c r="B109" s="435">
        <v>315845.77726198646</v>
      </c>
      <c r="C109" s="438">
        <v>207262.74025961111</v>
      </c>
      <c r="D109" s="439">
        <v>65.621501118785474</v>
      </c>
      <c r="E109" s="438">
        <v>108583.03700237536</v>
      </c>
      <c r="F109" s="439">
        <v>34.37849888121454</v>
      </c>
      <c r="G109" s="311"/>
    </row>
    <row r="110" spans="1:7">
      <c r="A110" s="434">
        <v>1996</v>
      </c>
      <c r="B110" s="435">
        <v>327044.11256048293</v>
      </c>
      <c r="C110" s="438">
        <v>213763.22258376027</v>
      </c>
      <c r="D110" s="439">
        <v>65.362198667993852</v>
      </c>
      <c r="E110" s="438">
        <v>113280.88997672264</v>
      </c>
      <c r="F110" s="439">
        <v>34.637801332006148</v>
      </c>
      <c r="G110" s="311"/>
    </row>
    <row r="111" spans="1:7">
      <c r="A111" s="434">
        <v>1997</v>
      </c>
      <c r="B111" s="435">
        <v>336628.56114356354</v>
      </c>
      <c r="C111" s="438">
        <v>221409.57847765399</v>
      </c>
      <c r="D111" s="439">
        <v>65.772665790894791</v>
      </c>
      <c r="E111" s="438">
        <v>115218.98266590956</v>
      </c>
      <c r="F111" s="439">
        <v>34.227334209105202</v>
      </c>
      <c r="G111" s="311"/>
    </row>
    <row r="112" spans="1:7">
      <c r="A112" s="434">
        <v>1998</v>
      </c>
      <c r="B112" s="435">
        <v>353555.55691146379</v>
      </c>
      <c r="C112" s="438">
        <v>229617.85101840878</v>
      </c>
      <c r="D112" s="439">
        <v>64.945337876816041</v>
      </c>
      <c r="E112" s="438">
        <v>123937.705893055</v>
      </c>
      <c r="F112" s="439">
        <v>35.054662123183952</v>
      </c>
      <c r="G112" s="311"/>
    </row>
    <row r="113" spans="1:7">
      <c r="A113" s="434">
        <v>1999</v>
      </c>
      <c r="B113" s="435">
        <v>346323.08785329212</v>
      </c>
      <c r="C113" s="438">
        <v>218020.98985586289</v>
      </c>
      <c r="D113" s="439">
        <v>62.953062473334143</v>
      </c>
      <c r="E113" s="438">
        <v>128302.09799742923</v>
      </c>
      <c r="F113" s="439">
        <v>37.04693752666585</v>
      </c>
      <c r="G113" s="311"/>
    </row>
    <row r="114" spans="1:7">
      <c r="A114" s="434">
        <v>2000</v>
      </c>
      <c r="B114" s="435">
        <v>373547.57096486673</v>
      </c>
      <c r="C114" s="438">
        <v>231409.80435968985</v>
      </c>
      <c r="D114" s="439">
        <v>61.949219415873181</v>
      </c>
      <c r="E114" s="438">
        <v>142137.76660517688</v>
      </c>
      <c r="F114" s="439">
        <v>38.050780584126827</v>
      </c>
      <c r="G114" s="311"/>
    </row>
    <row r="115" spans="1:7">
      <c r="A115" s="434">
        <v>2001</v>
      </c>
      <c r="B115" s="435">
        <v>372081.74111274118</v>
      </c>
      <c r="C115" s="441">
        <v>232237.90608493271</v>
      </c>
      <c r="D115" s="442">
        <v>62.415829755689188</v>
      </c>
      <c r="E115" s="441">
        <v>139843.83502780844</v>
      </c>
      <c r="F115" s="442">
        <v>37.584170244310805</v>
      </c>
      <c r="G115" s="311"/>
    </row>
    <row r="116" spans="1:7">
      <c r="A116" s="434">
        <v>2002</v>
      </c>
      <c r="B116" s="435">
        <v>370251.83650994929</v>
      </c>
      <c r="C116" s="441">
        <v>220454.60588651046</v>
      </c>
      <c r="D116" s="442">
        <v>59.541799431584039</v>
      </c>
      <c r="E116" s="441">
        <v>149797.23062343881</v>
      </c>
      <c r="F116" s="442">
        <v>40.458200568415954</v>
      </c>
      <c r="G116" s="311"/>
    </row>
    <row r="117" spans="1:7">
      <c r="A117" s="434">
        <v>2003</v>
      </c>
      <c r="B117" s="435">
        <v>411200.20392989082</v>
      </c>
      <c r="C117" s="441">
        <v>250841.87655606761</v>
      </c>
      <c r="D117" s="442">
        <v>61.002371632781546</v>
      </c>
      <c r="E117" s="441">
        <v>160358.32737382321</v>
      </c>
      <c r="F117" s="442">
        <v>38.997628367218446</v>
      </c>
      <c r="G117" s="311"/>
    </row>
    <row r="118" spans="1:7">
      <c r="A118" s="434">
        <v>2004</v>
      </c>
      <c r="B118" s="435">
        <v>468702.02358569624</v>
      </c>
      <c r="C118" s="441">
        <v>287160.35764864954</v>
      </c>
      <c r="D118" s="443">
        <v>61.267146971501376</v>
      </c>
      <c r="E118" s="444">
        <v>181541.66593704672</v>
      </c>
      <c r="F118" s="443">
        <v>38.732853028498631</v>
      </c>
      <c r="G118" s="311"/>
    </row>
    <row r="119" spans="1:7">
      <c r="A119" s="434">
        <v>2005</v>
      </c>
      <c r="B119" s="435">
        <v>491664.16788892582</v>
      </c>
      <c r="C119" s="441">
        <v>291454.85795735818</v>
      </c>
      <c r="D119" s="442">
        <v>59.27925543339618</v>
      </c>
      <c r="E119" s="441">
        <v>200209.30993156764</v>
      </c>
      <c r="F119" s="442">
        <v>40.72074456660382</v>
      </c>
      <c r="G119" s="311"/>
    </row>
    <row r="120" spans="1:7">
      <c r="A120" s="434">
        <v>2006</v>
      </c>
      <c r="B120" s="435">
        <v>517312.66700759577</v>
      </c>
      <c r="C120" s="441">
        <v>298734.72952096752</v>
      </c>
      <c r="D120" s="442">
        <v>57.747422124612534</v>
      </c>
      <c r="E120" s="441">
        <v>218577.93748662825</v>
      </c>
      <c r="F120" s="442">
        <v>42.252577875387466</v>
      </c>
      <c r="G120" s="311"/>
    </row>
    <row r="121" spans="1:7">
      <c r="A121" s="434">
        <v>2007</v>
      </c>
      <c r="B121" s="435">
        <v>545367.26154197159</v>
      </c>
      <c r="C121" s="441">
        <v>307444.57585600001</v>
      </c>
      <c r="D121" s="442">
        <v>56.373859880538326</v>
      </c>
      <c r="E121" s="441">
        <v>237922.68568597158</v>
      </c>
      <c r="F121" s="442">
        <v>43.626140119461681</v>
      </c>
      <c r="G121" s="311"/>
    </row>
    <row r="122" spans="1:7">
      <c r="A122" s="434">
        <v>2008</v>
      </c>
      <c r="B122" s="435">
        <v>580130.37393232936</v>
      </c>
      <c r="C122" s="441">
        <v>330514.71678226191</v>
      </c>
      <c r="D122" s="442">
        <v>56.97248957021781</v>
      </c>
      <c r="E122" s="441">
        <v>249615.65715006745</v>
      </c>
      <c r="F122" s="442">
        <v>43.02751042978219</v>
      </c>
      <c r="G122" s="311"/>
    </row>
    <row r="123" spans="1:7">
      <c r="A123" s="434">
        <v>2009</v>
      </c>
      <c r="B123" s="435">
        <v>551525.35861202562</v>
      </c>
      <c r="C123" s="444">
        <v>284570.32188472769</v>
      </c>
      <c r="D123" s="443">
        <v>51.59696058235297</v>
      </c>
      <c r="E123" s="444">
        <v>266955.03672729793</v>
      </c>
      <c r="F123" s="443">
        <v>48.403039417647037</v>
      </c>
      <c r="G123" s="311"/>
    </row>
    <row r="124" spans="1:7" ht="15.75" thickBot="1">
      <c r="A124" s="445" t="s">
        <v>401</v>
      </c>
      <c r="B124" s="446">
        <v>567849.78314210253</v>
      </c>
      <c r="C124" s="447">
        <v>290367.81290307624</v>
      </c>
      <c r="D124" s="448">
        <v>51.134617203932734</v>
      </c>
      <c r="E124" s="447">
        <v>277481.9702390263</v>
      </c>
      <c r="F124" s="448">
        <v>48.865382796067273</v>
      </c>
      <c r="G124" s="311"/>
    </row>
    <row r="125" spans="1:7" ht="15.75" thickBot="1">
      <c r="A125" s="450" t="s">
        <v>402</v>
      </c>
      <c r="B125" s="450"/>
      <c r="C125" s="450"/>
      <c r="D125" s="450"/>
      <c r="E125" s="450"/>
      <c r="F125" s="450"/>
      <c r="G125" s="311"/>
    </row>
    <row r="126" spans="1:7" ht="15.75" thickBot="1">
      <c r="A126" s="452"/>
      <c r="B126" s="453">
        <v>137.22397893262448</v>
      </c>
      <c r="C126" s="453">
        <v>84.988904854187496</v>
      </c>
      <c r="D126" s="454" t="s">
        <v>394</v>
      </c>
      <c r="E126" s="453">
        <v>236.71786582248069</v>
      </c>
      <c r="F126" s="462" t="s">
        <v>394</v>
      </c>
      <c r="G126" s="311"/>
    </row>
    <row r="127" spans="1:7">
      <c r="A127" s="463" t="s">
        <v>395</v>
      </c>
      <c r="B127" s="311"/>
      <c r="C127" s="464"/>
      <c r="D127" s="464"/>
      <c r="E127" s="465"/>
      <c r="F127" s="463"/>
    </row>
    <row r="128" spans="1:7">
      <c r="A128" s="456" t="s">
        <v>397</v>
      </c>
      <c r="B128" s="311"/>
      <c r="C128" s="311"/>
      <c r="D128" s="466"/>
      <c r="E128" s="466"/>
      <c r="F128" s="456"/>
    </row>
    <row r="129" spans="1:7">
      <c r="A129" s="467" t="s">
        <v>403</v>
      </c>
      <c r="B129" s="467"/>
      <c r="C129" s="467"/>
      <c r="D129" s="467"/>
      <c r="E129" s="467"/>
      <c r="F129" s="467"/>
      <c r="G129" s="467"/>
    </row>
    <row r="130" spans="1:7">
      <c r="A130" s="459"/>
      <c r="B130" s="459"/>
      <c r="C130" s="459"/>
      <c r="D130" s="459"/>
      <c r="E130" s="459"/>
      <c r="F130" s="459"/>
      <c r="G130" s="459"/>
    </row>
    <row r="131" spans="1:7">
      <c r="A131" s="460" t="s">
        <v>404</v>
      </c>
      <c r="B131" s="460"/>
      <c r="C131" s="460"/>
      <c r="D131" s="460"/>
      <c r="E131" s="460"/>
      <c r="F131" s="460"/>
      <c r="G131" s="460"/>
    </row>
    <row r="132" spans="1:7" ht="15.75" thickBot="1">
      <c r="A132" s="417" t="s">
        <v>386</v>
      </c>
      <c r="B132" s="417"/>
      <c r="C132" s="461"/>
      <c r="D132" s="461"/>
      <c r="E132" s="461"/>
      <c r="F132" s="461"/>
      <c r="G132" s="419"/>
    </row>
    <row r="133" spans="1:7">
      <c r="A133" s="468" t="s">
        <v>69</v>
      </c>
      <c r="B133" s="469" t="s">
        <v>67</v>
      </c>
      <c r="C133" s="470"/>
      <c r="D133" s="422" t="s">
        <v>387</v>
      </c>
      <c r="E133" s="422"/>
      <c r="F133" s="468" t="s">
        <v>388</v>
      </c>
      <c r="G133" s="425"/>
    </row>
    <row r="134" spans="1:7" ht="26.25" thickBot="1">
      <c r="A134" s="471"/>
      <c r="B134" s="427" t="s">
        <v>68</v>
      </c>
      <c r="C134" s="472" t="s">
        <v>405</v>
      </c>
      <c r="D134" s="427" t="s">
        <v>68</v>
      </c>
      <c r="E134" s="472" t="s">
        <v>405</v>
      </c>
      <c r="F134" s="427" t="s">
        <v>68</v>
      </c>
      <c r="G134" s="472" t="s">
        <v>405</v>
      </c>
    </row>
    <row r="135" spans="1:7">
      <c r="A135" s="429">
        <v>1970</v>
      </c>
      <c r="B135" s="430">
        <v>3267.1996135194722</v>
      </c>
      <c r="C135" s="473" t="s">
        <v>394</v>
      </c>
      <c r="D135" s="431">
        <v>2142.8910886485519</v>
      </c>
      <c r="E135" s="432" t="s">
        <v>394</v>
      </c>
      <c r="F135" s="431">
        <v>1124.3085248709201</v>
      </c>
      <c r="G135" s="432" t="s">
        <v>394</v>
      </c>
    </row>
    <row r="136" spans="1:7">
      <c r="A136" s="434">
        <v>1971</v>
      </c>
      <c r="B136" s="435">
        <v>5023.0214778283662</v>
      </c>
      <c r="C136" s="474">
        <v>53.740881244090815</v>
      </c>
      <c r="D136" s="436">
        <v>3548.7114105172154</v>
      </c>
      <c r="E136" s="437">
        <v>65.603909098117839</v>
      </c>
      <c r="F136" s="436">
        <v>1474.3100673111508</v>
      </c>
      <c r="G136" s="437">
        <v>31.1303823370381</v>
      </c>
    </row>
    <row r="137" spans="1:7">
      <c r="A137" s="434">
        <v>1972</v>
      </c>
      <c r="B137" s="435">
        <v>6584.0798268418494</v>
      </c>
      <c r="C137" s="474">
        <v>31.078074340394522</v>
      </c>
      <c r="D137" s="436">
        <v>4409.3433117009317</v>
      </c>
      <c r="E137" s="437">
        <v>24.251955192329405</v>
      </c>
      <c r="F137" s="436">
        <v>2174.7365151409176</v>
      </c>
      <c r="G137" s="437">
        <v>47.508761105267752</v>
      </c>
    </row>
    <row r="138" spans="1:7">
      <c r="A138" s="434">
        <v>1973</v>
      </c>
      <c r="B138" s="435">
        <v>10486.556001884604</v>
      </c>
      <c r="C138" s="474">
        <v>59.271398246619299</v>
      </c>
      <c r="D138" s="436">
        <v>7633.1856424250391</v>
      </c>
      <c r="E138" s="437">
        <v>73.113888006159584</v>
      </c>
      <c r="F138" s="436">
        <v>2853.3703594595645</v>
      </c>
      <c r="G138" s="437">
        <v>31.205336351961392</v>
      </c>
    </row>
    <row r="139" spans="1:7">
      <c r="A139" s="434" t="s">
        <v>391</v>
      </c>
      <c r="B139" s="435">
        <v>33826.444049186313</v>
      </c>
      <c r="C139" s="474">
        <v>222.56962193409493</v>
      </c>
      <c r="D139" s="436">
        <v>28785.581676611167</v>
      </c>
      <c r="E139" s="437">
        <v>277.11098648802255</v>
      </c>
      <c r="F139" s="436">
        <v>5040.8623725751486</v>
      </c>
      <c r="G139" s="437">
        <v>76.663444892933569</v>
      </c>
    </row>
    <row r="140" spans="1:7">
      <c r="A140" s="434">
        <v>1975</v>
      </c>
      <c r="B140" s="435">
        <v>35660.813397203092</v>
      </c>
      <c r="C140" s="474">
        <v>5.4228855547141279</v>
      </c>
      <c r="D140" s="436">
        <v>27318.030149977621</v>
      </c>
      <c r="E140" s="437">
        <v>-5.0982173753534425</v>
      </c>
      <c r="F140" s="436">
        <v>8342.7832472254722</v>
      </c>
      <c r="G140" s="437">
        <v>65.503095117503108</v>
      </c>
    </row>
    <row r="141" spans="1:7">
      <c r="A141" s="434">
        <v>1976</v>
      </c>
      <c r="B141" s="435">
        <v>44145.322648735098</v>
      </c>
      <c r="C141" s="474">
        <v>23.792248250280949</v>
      </c>
      <c r="D141" s="436">
        <v>33171.408139714375</v>
      </c>
      <c r="E141" s="437">
        <v>21.426793797361526</v>
      </c>
      <c r="F141" s="436">
        <v>10973.914509020726</v>
      </c>
      <c r="G141" s="437">
        <v>31.537811589079439</v>
      </c>
    </row>
    <row r="142" spans="1:7">
      <c r="A142" s="434">
        <v>1977</v>
      </c>
      <c r="B142" s="435">
        <v>52056.209272837325</v>
      </c>
      <c r="C142" s="474">
        <v>17.920101495348106</v>
      </c>
      <c r="D142" s="436">
        <v>38215.605839260817</v>
      </c>
      <c r="E142" s="437">
        <v>15.206462379591585</v>
      </c>
      <c r="F142" s="436">
        <v>13840.603433576507</v>
      </c>
      <c r="G142" s="437">
        <v>26.122756124984562</v>
      </c>
    </row>
    <row r="143" spans="1:7">
      <c r="A143" s="434">
        <v>1978</v>
      </c>
      <c r="B143" s="435">
        <v>51025.210318034631</v>
      </c>
      <c r="C143" s="474">
        <v>-1.980549427636987</v>
      </c>
      <c r="D143" s="436">
        <v>33781.729931316979</v>
      </c>
      <c r="E143" s="437">
        <v>-11.602265123293407</v>
      </c>
      <c r="F143" s="436">
        <v>17243.480386717652</v>
      </c>
      <c r="G143" s="437">
        <v>24.586189247254637</v>
      </c>
    </row>
    <row r="144" spans="1:7">
      <c r="A144" s="434">
        <v>1979</v>
      </c>
      <c r="B144" s="435">
        <v>71062.532139770119</v>
      </c>
      <c r="C144" s="474">
        <v>39.26945464182316</v>
      </c>
      <c r="D144" s="436">
        <v>50445.906926313437</v>
      </c>
      <c r="E144" s="437">
        <v>49.328962811783413</v>
      </c>
      <c r="F144" s="436">
        <v>20616.625213456686</v>
      </c>
      <c r="G144" s="437">
        <v>19.561856139769247</v>
      </c>
    </row>
    <row r="145" spans="1:7">
      <c r="A145" s="434">
        <v>1980</v>
      </c>
      <c r="B145" s="435">
        <v>93743.014290581646</v>
      </c>
      <c r="C145" s="474">
        <v>31.916231335807424</v>
      </c>
      <c r="D145" s="436">
        <v>69383.807660073144</v>
      </c>
      <c r="E145" s="437">
        <v>37.54100557934737</v>
      </c>
      <c r="F145" s="436">
        <v>24359.206630508499</v>
      </c>
      <c r="G145" s="437">
        <v>18.153220414604959</v>
      </c>
    </row>
    <row r="146" spans="1:7">
      <c r="A146" s="434">
        <v>1981</v>
      </c>
      <c r="B146" s="435">
        <v>101685.64657567083</v>
      </c>
      <c r="C146" s="474">
        <v>8.4727724462420895</v>
      </c>
      <c r="D146" s="436">
        <v>67246.772044669589</v>
      </c>
      <c r="E146" s="437">
        <v>-3.0800206668872505</v>
      </c>
      <c r="F146" s="436">
        <v>34438.874531001245</v>
      </c>
      <c r="G146" s="437">
        <v>41.37929470932994</v>
      </c>
    </row>
    <row r="147" spans="1:7">
      <c r="A147" s="434">
        <v>1982</v>
      </c>
      <c r="B147" s="435">
        <v>92948.507922034652</v>
      </c>
      <c r="C147" s="474">
        <v>-8.5923027957877167</v>
      </c>
      <c r="D147" s="436">
        <v>51245.689432377185</v>
      </c>
      <c r="E147" s="437">
        <v>-23.794573517467072</v>
      </c>
      <c r="F147" s="436">
        <v>41702.818489657475</v>
      </c>
      <c r="G147" s="437">
        <v>21.092280330233677</v>
      </c>
    </row>
    <row r="148" spans="1:7">
      <c r="A148" s="434">
        <v>1983</v>
      </c>
      <c r="B148" s="435">
        <v>75738.580673121498</v>
      </c>
      <c r="C148" s="474">
        <v>-18.51554977445025</v>
      </c>
      <c r="D148" s="436">
        <v>38937.408296858332</v>
      </c>
      <c r="E148" s="437">
        <v>-24.018178449449152</v>
      </c>
      <c r="F148" s="436">
        <v>36801.172376263174</v>
      </c>
      <c r="G148" s="437">
        <v>-11.753752602141105</v>
      </c>
    </row>
    <row r="149" spans="1:7">
      <c r="A149" s="434">
        <v>1984</v>
      </c>
      <c r="B149" s="435">
        <v>72526.900065316469</v>
      </c>
      <c r="C149" s="474">
        <v>-4.2404816399534155</v>
      </c>
      <c r="D149" s="436">
        <v>36119.24227261699</v>
      </c>
      <c r="E149" s="437">
        <v>-7.2376825975567698</v>
      </c>
      <c r="F149" s="436">
        <v>36407.65779269948</v>
      </c>
      <c r="G149" s="437">
        <v>-1.0692990417270209</v>
      </c>
    </row>
    <row r="150" spans="1:7">
      <c r="A150" s="434">
        <v>1985</v>
      </c>
      <c r="B150" s="435">
        <v>67487.076736014453</v>
      </c>
      <c r="C150" s="474">
        <v>-6.9489021656285388</v>
      </c>
      <c r="D150" s="436">
        <v>33663.61665202002</v>
      </c>
      <c r="E150" s="437">
        <v>-6.7986631670250972</v>
      </c>
      <c r="F150" s="436">
        <v>33823.460083994425</v>
      </c>
      <c r="G150" s="437">
        <v>-7.0979509954173494</v>
      </c>
    </row>
    <row r="151" spans="1:7">
      <c r="A151" s="434">
        <v>1986</v>
      </c>
      <c r="B151" s="435">
        <v>47878.275775133698</v>
      </c>
      <c r="C151" s="474">
        <v>-29.055638367006836</v>
      </c>
      <c r="D151" s="436">
        <v>19118.765789757603</v>
      </c>
      <c r="E151" s="437">
        <v>-43.206441579382826</v>
      </c>
      <c r="F151" s="436">
        <v>28759.509985376095</v>
      </c>
      <c r="G151" s="437">
        <v>-14.97170923980849</v>
      </c>
    </row>
    <row r="152" spans="1:7">
      <c r="A152" s="434">
        <v>1987</v>
      </c>
      <c r="B152" s="435">
        <v>53188.53805488738</v>
      </c>
      <c r="C152" s="474">
        <v>11.091172757962269</v>
      </c>
      <c r="D152" s="436">
        <v>25190.119041309168</v>
      </c>
      <c r="E152" s="437">
        <v>31.755989472940456</v>
      </c>
      <c r="F152" s="436">
        <v>27998.419013578216</v>
      </c>
      <c r="G152" s="437">
        <v>-2.6463975644400222</v>
      </c>
    </row>
    <row r="153" spans="1:7">
      <c r="A153" s="434">
        <v>1988</v>
      </c>
      <c r="B153" s="435">
        <v>42934.92995231165</v>
      </c>
      <c r="C153" s="474">
        <v>-19.277852856182335</v>
      </c>
      <c r="D153" s="436">
        <v>15142.395732510018</v>
      </c>
      <c r="E153" s="437">
        <v>-39.887557864740266</v>
      </c>
      <c r="F153" s="436">
        <v>27792.53421980163</v>
      </c>
      <c r="G153" s="437">
        <v>-0.73534435525355946</v>
      </c>
    </row>
    <row r="154" spans="1:7">
      <c r="A154" s="434">
        <v>1989</v>
      </c>
      <c r="B154" s="435">
        <v>66503.050326167955</v>
      </c>
      <c r="C154" s="474">
        <v>54.892648945820355</v>
      </c>
      <c r="D154" s="436">
        <v>36135.667001819937</v>
      </c>
      <c r="E154" s="437">
        <v>138.63903466898796</v>
      </c>
      <c r="F154" s="436">
        <v>30367.383324348026</v>
      </c>
      <c r="G154" s="437">
        <v>9.2645351596324304</v>
      </c>
    </row>
    <row r="155" spans="1:7">
      <c r="A155" s="434">
        <v>1990</v>
      </c>
      <c r="B155" s="435">
        <v>114092.92384315634</v>
      </c>
      <c r="C155" s="474">
        <v>71.560437128193627</v>
      </c>
      <c r="D155" s="436">
        <v>61499.809377109246</v>
      </c>
      <c r="E155" s="437">
        <v>70.19143267512365</v>
      </c>
      <c r="F155" s="436">
        <v>52593.114466047104</v>
      </c>
      <c r="G155" s="437">
        <v>73.189483941735887</v>
      </c>
    </row>
    <row r="156" spans="1:7">
      <c r="A156" s="434">
        <v>1991</v>
      </c>
      <c r="B156" s="435">
        <v>97197.334850196479</v>
      </c>
      <c r="C156" s="474">
        <v>-14.808621274520277</v>
      </c>
      <c r="D156" s="436">
        <v>60718.712887869508</v>
      </c>
      <c r="E156" s="437">
        <v>-1.2700795289464253</v>
      </c>
      <c r="F156" s="436">
        <v>36478.621962326972</v>
      </c>
      <c r="G156" s="437">
        <v>-30.639928187031558</v>
      </c>
    </row>
    <row r="157" spans="1:7">
      <c r="A157" s="434">
        <v>1992</v>
      </c>
      <c r="B157" s="435">
        <v>111568.83109241004</v>
      </c>
      <c r="C157" s="474">
        <v>14.785895379089723</v>
      </c>
      <c r="D157" s="436">
        <v>63233.649339610609</v>
      </c>
      <c r="E157" s="437">
        <v>4.1419462503849331</v>
      </c>
      <c r="F157" s="436">
        <v>48335.181752799428</v>
      </c>
      <c r="G157" s="437">
        <v>32.50276231025731</v>
      </c>
    </row>
    <row r="158" spans="1:7">
      <c r="A158" s="434">
        <v>1993</v>
      </c>
      <c r="B158" s="435">
        <v>110156.20831236045</v>
      </c>
      <c r="C158" s="474">
        <v>-1.2661446447167179</v>
      </c>
      <c r="D158" s="436">
        <v>54961.518690930723</v>
      </c>
      <c r="E158" s="437">
        <v>-13.081849197493796</v>
      </c>
      <c r="F158" s="436">
        <v>55194.68962142973</v>
      </c>
      <c r="G158" s="437">
        <v>14.1915425159915</v>
      </c>
    </row>
    <row r="159" spans="1:7">
      <c r="A159" s="434">
        <v>1994</v>
      </c>
      <c r="B159" s="435">
        <v>108174.09055450035</v>
      </c>
      <c r="C159" s="474">
        <v>-1.7993699930552935</v>
      </c>
      <c r="D159" s="436">
        <v>46972.689372679131</v>
      </c>
      <c r="E159" s="437">
        <v>-14.535313995189583</v>
      </c>
      <c r="F159" s="436">
        <v>61201.401181821209</v>
      </c>
      <c r="G159" s="437">
        <v>10.882770791158379</v>
      </c>
    </row>
    <row r="160" spans="1:7">
      <c r="A160" s="434">
        <v>1995</v>
      </c>
      <c r="B160" s="435">
        <v>117195.65878304835</v>
      </c>
      <c r="C160" s="474">
        <v>8.339860480733833</v>
      </c>
      <c r="D160" s="438">
        <v>49793.189187682045</v>
      </c>
      <c r="E160" s="439">
        <v>6.00455254461842</v>
      </c>
      <c r="F160" s="438">
        <v>67402.469595366303</v>
      </c>
      <c r="G160" s="439">
        <v>10.132232749251187</v>
      </c>
    </row>
    <row r="161" spans="1:23">
      <c r="A161" s="434">
        <v>1996</v>
      </c>
      <c r="B161" s="435">
        <v>132795.90940882146</v>
      </c>
      <c r="C161" s="474">
        <v>13.311287114015187</v>
      </c>
      <c r="D161" s="438">
        <v>60578.663732914225</v>
      </c>
      <c r="E161" s="439">
        <v>21.660541775260128</v>
      </c>
      <c r="F161" s="438">
        <v>72217.245675907237</v>
      </c>
      <c r="G161" s="439">
        <v>7.1433229515850343</v>
      </c>
    </row>
    <row r="162" spans="1:23">
      <c r="A162" s="434">
        <v>1997</v>
      </c>
      <c r="B162" s="435">
        <v>135272.47871658538</v>
      </c>
      <c r="C162" s="474">
        <v>1.8649439721366718</v>
      </c>
      <c r="D162" s="438">
        <v>60317.731534339349</v>
      </c>
      <c r="E162" s="439">
        <v>-0.4307328397425465</v>
      </c>
      <c r="F162" s="438">
        <v>74954.747182246021</v>
      </c>
      <c r="G162" s="439">
        <v>3.7906478995668209</v>
      </c>
    </row>
    <row r="163" spans="1:23">
      <c r="A163" s="434">
        <v>1998</v>
      </c>
      <c r="B163" s="435">
        <v>123410.74609375029</v>
      </c>
      <c r="C163" s="474">
        <v>-8.7687700671820039</v>
      </c>
      <c r="D163" s="438">
        <v>41168.496162484451</v>
      </c>
      <c r="E163" s="439">
        <v>-31.747273786238281</v>
      </c>
      <c r="F163" s="438">
        <v>82242.249931265847</v>
      </c>
      <c r="G163" s="439">
        <v>9.7225366277347263</v>
      </c>
    </row>
    <row r="164" spans="1:23">
      <c r="A164" s="434">
        <v>1999</v>
      </c>
      <c r="B164" s="435">
        <v>141986.99131895846</v>
      </c>
      <c r="C164" s="474">
        <v>15.052372514705098</v>
      </c>
      <c r="D164" s="438">
        <v>55016.840917456619</v>
      </c>
      <c r="E164" s="439">
        <v>33.638208936064387</v>
      </c>
      <c r="F164" s="438">
        <v>86970.150401501844</v>
      </c>
      <c r="G164" s="439">
        <v>5.7487489388816044</v>
      </c>
    </row>
    <row r="165" spans="1:23">
      <c r="A165" s="434">
        <v>2000</v>
      </c>
      <c r="B165" s="435">
        <v>187835.83924312299</v>
      </c>
      <c r="C165" s="474">
        <v>32.290879254684711</v>
      </c>
      <c r="D165" s="438">
        <v>90163.647624773992</v>
      </c>
      <c r="E165" s="439">
        <v>63.883723822036899</v>
      </c>
      <c r="F165" s="438">
        <v>97672.191618348996</v>
      </c>
      <c r="G165" s="439">
        <v>12.30541877579914</v>
      </c>
    </row>
    <row r="166" spans="1:23">
      <c r="A166" s="434">
        <v>2001</v>
      </c>
      <c r="B166" s="435">
        <v>177844.56060326804</v>
      </c>
      <c r="C166" s="474">
        <v>-5.3191545767380717</v>
      </c>
      <c r="D166" s="441">
        <v>78580.206953268047</v>
      </c>
      <c r="E166" s="442">
        <v>-12.847129610052733</v>
      </c>
      <c r="F166" s="441">
        <v>99264.353649999975</v>
      </c>
      <c r="G166" s="442">
        <v>1.6301078180699591</v>
      </c>
    </row>
    <row r="167" spans="1:23">
      <c r="A167" s="434">
        <v>2002</v>
      </c>
      <c r="B167" s="435">
        <v>187017.81035811896</v>
      </c>
      <c r="C167" s="474">
        <v>5.1580153611301256</v>
      </c>
      <c r="D167" s="441">
        <v>77387.30545811895</v>
      </c>
      <c r="E167" s="442">
        <v>-1.5180686605451683</v>
      </c>
      <c r="F167" s="441">
        <v>109630.5049</v>
      </c>
      <c r="G167" s="442">
        <v>10.442974611561411</v>
      </c>
    </row>
    <row r="168" spans="1:23">
      <c r="A168" s="434">
        <v>2003</v>
      </c>
      <c r="B168" s="435">
        <v>222064.04890230001</v>
      </c>
      <c r="C168" s="474">
        <v>18.739519234596585</v>
      </c>
      <c r="D168" s="441">
        <v>100414.05640000002</v>
      </c>
      <c r="E168" s="442">
        <v>29.755204429934366</v>
      </c>
      <c r="F168" s="441">
        <v>121649.99250230001</v>
      </c>
      <c r="G168" s="442">
        <v>10.963634266998625</v>
      </c>
    </row>
    <row r="169" spans="1:23">
      <c r="A169" s="434">
        <v>2004</v>
      </c>
      <c r="B169" s="435">
        <v>291134.94220200001</v>
      </c>
      <c r="C169" s="474">
        <v>31.104041217445598</v>
      </c>
      <c r="D169" s="441">
        <v>147667.73000000001</v>
      </c>
      <c r="E169" s="443">
        <v>47.05882352941174</v>
      </c>
      <c r="F169" s="444">
        <v>143467.212202</v>
      </c>
      <c r="G169" s="443">
        <v>17.934419271984339</v>
      </c>
    </row>
    <row r="170" spans="1:23">
      <c r="A170" s="434">
        <v>2005</v>
      </c>
      <c r="B170" s="435">
        <v>383430.31921300001</v>
      </c>
      <c r="C170" s="474">
        <v>31.701923621027305</v>
      </c>
      <c r="D170" s="441">
        <v>215454.69</v>
      </c>
      <c r="E170" s="442">
        <v>45.905059961306364</v>
      </c>
      <c r="F170" s="441">
        <v>167975.62921300001</v>
      </c>
      <c r="G170" s="442">
        <v>17.082939463891208</v>
      </c>
    </row>
    <row r="171" spans="1:23">
      <c r="A171" s="434">
        <v>2006</v>
      </c>
      <c r="B171" s="435">
        <v>492249.534591</v>
      </c>
      <c r="C171" s="474">
        <v>28.380440962872768</v>
      </c>
      <c r="D171" s="441">
        <v>291463.7</v>
      </c>
      <c r="E171" s="442">
        <v>35.278419792114988</v>
      </c>
      <c r="F171" s="441">
        <v>200785.83459099999</v>
      </c>
      <c r="G171" s="442">
        <v>19.532717651794187</v>
      </c>
    </row>
    <row r="172" spans="1:23">
      <c r="A172" s="434">
        <v>2007</v>
      </c>
      <c r="B172" s="435">
        <v>545367.39</v>
      </c>
      <c r="C172" s="474">
        <v>10.790839132663592</v>
      </c>
      <c r="D172" s="441">
        <v>307444.576</v>
      </c>
      <c r="E172" s="442">
        <v>5.4829730083025794</v>
      </c>
      <c r="F172" s="441">
        <v>237922.68</v>
      </c>
      <c r="G172" s="442">
        <v>18.49574970497676</v>
      </c>
    </row>
    <row r="173" spans="1:23">
      <c r="A173" s="434">
        <v>2008</v>
      </c>
      <c r="B173" s="435">
        <v>705159.12021122966</v>
      </c>
      <c r="C173" s="474">
        <v>29.29983221241551</v>
      </c>
      <c r="D173" s="441">
        <v>412773.56711949804</v>
      </c>
      <c r="E173" s="442">
        <v>34.259505400901276</v>
      </c>
      <c r="F173" s="441">
        <v>292385.55309173156</v>
      </c>
      <c r="G173" s="442">
        <v>22.890996811120147</v>
      </c>
    </row>
    <row r="174" spans="1:23" s="42" customFormat="1">
      <c r="A174" s="475">
        <v>2009</v>
      </c>
      <c r="B174" s="435">
        <v>535310.82681124576</v>
      </c>
      <c r="C174" s="474">
        <v>-24.086520124579252</v>
      </c>
      <c r="D174" s="444">
        <v>239006.01164074999</v>
      </c>
      <c r="E174" s="443">
        <v>-42.097549194191089</v>
      </c>
      <c r="F174" s="444">
        <v>296304.81517049577</v>
      </c>
      <c r="G174" s="443">
        <v>1.3404431365781448</v>
      </c>
      <c r="H174" s="39"/>
      <c r="I174" s="39"/>
      <c r="J174" s="39"/>
      <c r="K174" s="39"/>
      <c r="L174" s="39"/>
      <c r="M174" s="39"/>
      <c r="N174" s="39"/>
      <c r="O174" s="39"/>
      <c r="P174" s="39"/>
      <c r="Q174" s="39"/>
      <c r="R174" s="39"/>
      <c r="S174" s="39"/>
      <c r="T174" s="39"/>
      <c r="U174" s="39"/>
      <c r="V174" s="39"/>
      <c r="W174" s="39"/>
    </row>
    <row r="175" spans="1:23" s="449" customFormat="1" ht="15.75" thickBot="1">
      <c r="A175" s="445" t="s">
        <v>392</v>
      </c>
      <c r="B175" s="446">
        <v>620316.47685125005</v>
      </c>
      <c r="C175" s="476">
        <v>15.879680698103613</v>
      </c>
      <c r="D175" s="447">
        <v>308022.28163260402</v>
      </c>
      <c r="E175" s="448">
        <v>28.876374078653896</v>
      </c>
      <c r="F175" s="447">
        <v>312294.19521864603</v>
      </c>
      <c r="G175" s="448">
        <v>5.3962606172801628</v>
      </c>
    </row>
    <row r="176" spans="1:23" ht="15.75" thickBot="1">
      <c r="A176" s="477" t="s">
        <v>393</v>
      </c>
      <c r="B176" s="477"/>
      <c r="C176" s="477"/>
      <c r="D176" s="477"/>
      <c r="E176" s="477"/>
      <c r="F176" s="477"/>
      <c r="G176" s="477"/>
    </row>
    <row r="177" spans="1:7" ht="15.75" thickBot="1">
      <c r="A177" s="452"/>
      <c r="B177" s="453">
        <v>18886.182364995955</v>
      </c>
      <c r="C177" s="453" t="s">
        <v>394</v>
      </c>
      <c r="D177" s="453">
        <v>14274.145436708273</v>
      </c>
      <c r="E177" s="453" t="s">
        <v>394</v>
      </c>
      <c r="F177" s="453">
        <v>27676.556728901436</v>
      </c>
      <c r="G177" s="478" t="s">
        <v>394</v>
      </c>
    </row>
    <row r="178" spans="1:7">
      <c r="A178" s="463" t="s">
        <v>395</v>
      </c>
      <c r="B178" s="311"/>
      <c r="C178" s="311"/>
      <c r="D178" s="311"/>
      <c r="E178" s="311"/>
      <c r="F178" s="311"/>
    </row>
    <row r="179" spans="1:7">
      <c r="A179" s="456" t="s">
        <v>396</v>
      </c>
      <c r="B179" s="311"/>
      <c r="C179" s="311"/>
      <c r="D179" s="311"/>
      <c r="E179" s="311"/>
      <c r="F179" s="311"/>
    </row>
    <row r="180" spans="1:7">
      <c r="A180" s="456" t="s">
        <v>397</v>
      </c>
      <c r="B180" s="311"/>
      <c r="C180" s="311"/>
      <c r="D180" s="311"/>
      <c r="E180" s="311"/>
      <c r="F180" s="311"/>
    </row>
    <row r="181" spans="1:7">
      <c r="A181" s="457" t="s">
        <v>73</v>
      </c>
      <c r="B181" s="25"/>
      <c r="C181" s="25"/>
      <c r="D181" s="25"/>
      <c r="E181" s="25"/>
      <c r="F181" s="25"/>
    </row>
    <row r="182" spans="1:7">
      <c r="A182" s="458" t="s">
        <v>398</v>
      </c>
      <c r="B182" s="458"/>
      <c r="C182" s="458"/>
      <c r="D182" s="458"/>
      <c r="E182" s="458"/>
      <c r="F182" s="458"/>
      <c r="G182" s="458"/>
    </row>
    <row r="183" spans="1:7">
      <c r="A183" s="458" t="s">
        <v>399</v>
      </c>
      <c r="B183" s="458"/>
      <c r="C183" s="458"/>
      <c r="D183" s="458"/>
      <c r="E183" s="458"/>
      <c r="F183" s="458"/>
      <c r="G183" s="458"/>
    </row>
    <row r="184" spans="1:7">
      <c r="A184" s="479"/>
      <c r="B184" s="479"/>
      <c r="C184" s="479"/>
      <c r="D184" s="479"/>
      <c r="E184" s="479"/>
      <c r="F184" s="479"/>
      <c r="G184" s="479"/>
    </row>
    <row r="185" spans="1:7">
      <c r="A185" s="460" t="s">
        <v>406</v>
      </c>
      <c r="B185" s="460"/>
      <c r="C185" s="460"/>
      <c r="D185" s="460"/>
      <c r="E185" s="460"/>
      <c r="F185" s="460"/>
      <c r="G185" s="460"/>
    </row>
    <row r="186" spans="1:7" ht="15.75" thickBot="1">
      <c r="A186" s="417" t="s">
        <v>386</v>
      </c>
      <c r="B186" s="417"/>
      <c r="C186" s="461"/>
      <c r="D186" s="461"/>
      <c r="E186" s="461"/>
      <c r="F186" s="461"/>
      <c r="G186" s="461"/>
    </row>
    <row r="187" spans="1:7">
      <c r="A187" s="468" t="s">
        <v>69</v>
      </c>
      <c r="B187" s="469" t="s">
        <v>67</v>
      </c>
      <c r="C187" s="470"/>
      <c r="D187" s="422" t="s">
        <v>387</v>
      </c>
      <c r="E187" s="422"/>
      <c r="F187" s="468" t="s">
        <v>388</v>
      </c>
      <c r="G187" s="425"/>
    </row>
    <row r="188" spans="1:7" ht="26.25" thickBot="1">
      <c r="A188" s="471"/>
      <c r="B188" s="427" t="s">
        <v>68</v>
      </c>
      <c r="C188" s="472" t="s">
        <v>405</v>
      </c>
      <c r="D188" s="427" t="s">
        <v>68</v>
      </c>
      <c r="E188" s="472" t="s">
        <v>405</v>
      </c>
      <c r="F188" s="427" t="s">
        <v>68</v>
      </c>
      <c r="G188" s="480" t="s">
        <v>405</v>
      </c>
    </row>
    <row r="189" spans="1:7">
      <c r="A189" s="434">
        <v>1980</v>
      </c>
      <c r="B189" s="435">
        <v>239372.84320797148</v>
      </c>
      <c r="C189" s="474" t="s">
        <v>394</v>
      </c>
      <c r="D189" s="436">
        <v>156964.98832292177</v>
      </c>
      <c r="E189" s="437" t="s">
        <v>394</v>
      </c>
      <c r="F189" s="436">
        <v>82407.854885049717</v>
      </c>
      <c r="G189" s="437" t="s">
        <v>394</v>
      </c>
    </row>
    <row r="190" spans="1:7">
      <c r="A190" s="434">
        <v>1981</v>
      </c>
      <c r="B190" s="435">
        <v>238323.34515389151</v>
      </c>
      <c r="C190" s="474">
        <v>-0.4384365578045788</v>
      </c>
      <c r="D190" s="436">
        <v>131425.79123007151</v>
      </c>
      <c r="E190" s="437">
        <v>-16.270632939053158</v>
      </c>
      <c r="F190" s="436">
        <v>106897.55392382</v>
      </c>
      <c r="G190" s="437">
        <v>29.717675666877653</v>
      </c>
    </row>
    <row r="191" spans="1:7">
      <c r="A191" s="434">
        <v>1982</v>
      </c>
      <c r="B191" s="435">
        <v>222389.42544360517</v>
      </c>
      <c r="C191" s="474">
        <v>-6.6858409108001524</v>
      </c>
      <c r="D191" s="436">
        <v>104547.30676371446</v>
      </c>
      <c r="E191" s="437">
        <v>-20.451453413207219</v>
      </c>
      <c r="F191" s="436">
        <v>117842.1186798907</v>
      </c>
      <c r="G191" s="437">
        <v>10.238367815104809</v>
      </c>
    </row>
    <row r="192" spans="1:7">
      <c r="A192" s="434">
        <v>1983</v>
      </c>
      <c r="B192" s="435">
        <v>192149.88302683306</v>
      </c>
      <c r="C192" s="474">
        <v>-13.59756308396976</v>
      </c>
      <c r="D192" s="436">
        <v>93701.842092648803</v>
      </c>
      <c r="E192" s="437">
        <v>-10.373738938657979</v>
      </c>
      <c r="F192" s="436">
        <v>98448.040934184275</v>
      </c>
      <c r="G192" s="437">
        <v>-16.457679107407259</v>
      </c>
    </row>
    <row r="193" spans="1:7">
      <c r="A193" s="434">
        <v>1984</v>
      </c>
      <c r="B193" s="435">
        <v>179180.70879170776</v>
      </c>
      <c r="C193" s="474">
        <v>-6.7495093053552324</v>
      </c>
      <c r="D193" s="436">
        <v>86830.729376068382</v>
      </c>
      <c r="E193" s="437">
        <v>-7.33295372121556</v>
      </c>
      <c r="F193" s="436">
        <v>92349.979415639362</v>
      </c>
      <c r="G193" s="437">
        <v>-6.1941928561297317</v>
      </c>
    </row>
    <row r="194" spans="1:7">
      <c r="A194" s="434">
        <v>1985</v>
      </c>
      <c r="B194" s="435">
        <v>167794.58207357134</v>
      </c>
      <c r="C194" s="474">
        <v>-6.354549434991057</v>
      </c>
      <c r="D194" s="436">
        <v>84214.085157353024</v>
      </c>
      <c r="E194" s="437">
        <v>-3.0135002176274952</v>
      </c>
      <c r="F194" s="436">
        <v>83580.496916218326</v>
      </c>
      <c r="G194" s="437">
        <v>-9.4959225274455576</v>
      </c>
    </row>
    <row r="195" spans="1:7">
      <c r="A195" s="434">
        <v>1986</v>
      </c>
      <c r="B195" s="435">
        <v>165206.18671029218</v>
      </c>
      <c r="C195" s="474">
        <v>-1.5425976996946531</v>
      </c>
      <c r="D195" s="436">
        <v>97923.91616032712</v>
      </c>
      <c r="E195" s="437">
        <v>16.279736314130162</v>
      </c>
      <c r="F195" s="436">
        <v>67282.270549965047</v>
      </c>
      <c r="G195" s="437">
        <v>-19.500035256539249</v>
      </c>
    </row>
    <row r="196" spans="1:7">
      <c r="A196" s="434">
        <v>1987</v>
      </c>
      <c r="B196" s="435">
        <v>165715.34959363588</v>
      </c>
      <c r="C196" s="474">
        <v>0.3081984358349672</v>
      </c>
      <c r="D196" s="436">
        <v>102187.91243177657</v>
      </c>
      <c r="E196" s="437">
        <v>4.3543972082041478</v>
      </c>
      <c r="F196" s="436">
        <v>63527.437161859314</v>
      </c>
      <c r="G196" s="437">
        <v>-5.5807174124977337</v>
      </c>
    </row>
    <row r="197" spans="1:7">
      <c r="A197" s="434">
        <v>1988</v>
      </c>
      <c r="B197" s="435">
        <v>144414.68651933683</v>
      </c>
      <c r="C197" s="474">
        <v>-12.853765886221254</v>
      </c>
      <c r="D197" s="436">
        <v>82109.08238011731</v>
      </c>
      <c r="E197" s="437">
        <v>-19.648928697965545</v>
      </c>
      <c r="F197" s="436">
        <v>62305.604139219526</v>
      </c>
      <c r="G197" s="437">
        <v>-1.9233154637211669</v>
      </c>
    </row>
    <row r="198" spans="1:7">
      <c r="A198" s="434">
        <v>1989</v>
      </c>
      <c r="B198" s="435">
        <v>220592.31773702108</v>
      </c>
      <c r="C198" s="474">
        <v>52.749227279930579</v>
      </c>
      <c r="D198" s="436">
        <v>155102.62617963413</v>
      </c>
      <c r="E198" s="437">
        <v>88.898257882848014</v>
      </c>
      <c r="F198" s="436">
        <v>65489.691557386934</v>
      </c>
      <c r="G198" s="437">
        <v>5.1104350277266946</v>
      </c>
    </row>
    <row r="199" spans="1:7">
      <c r="A199" s="434">
        <v>1990</v>
      </c>
      <c r="B199" s="435">
        <v>310962.22208306403</v>
      </c>
      <c r="C199" s="474">
        <v>40.966931792147619</v>
      </c>
      <c r="D199" s="436">
        <v>198920.85689405992</v>
      </c>
      <c r="E199" s="437">
        <v>28.251121076233204</v>
      </c>
      <c r="F199" s="436">
        <v>112041.36518900414</v>
      </c>
      <c r="G199" s="437">
        <v>71.08244446505779</v>
      </c>
    </row>
    <row r="200" spans="1:7">
      <c r="A200" s="434">
        <v>1991</v>
      </c>
      <c r="B200" s="435">
        <v>310240.84750414209</v>
      </c>
      <c r="C200" s="474">
        <v>-0.23198142015117185</v>
      </c>
      <c r="D200" s="436">
        <v>236479.34036356767</v>
      </c>
      <c r="E200" s="437">
        <v>18.881118881118852</v>
      </c>
      <c r="F200" s="436">
        <v>73761.507140574424</v>
      </c>
      <c r="G200" s="437">
        <v>-34.16582615166719</v>
      </c>
    </row>
    <row r="201" spans="1:7">
      <c r="A201" s="434">
        <v>1992</v>
      </c>
      <c r="B201" s="435">
        <v>324085.08566114935</v>
      </c>
      <c r="C201" s="474">
        <v>4.4624163028121018</v>
      </c>
      <c r="D201" s="436">
        <v>232477.6754581407</v>
      </c>
      <c r="E201" s="437">
        <v>-1.6921837228041738</v>
      </c>
      <c r="F201" s="436">
        <v>91607.410203008651</v>
      </c>
      <c r="G201" s="437">
        <v>24.194059685390613</v>
      </c>
    </row>
    <row r="202" spans="1:7">
      <c r="A202" s="434">
        <v>1993</v>
      </c>
      <c r="B202" s="435">
        <v>319932.7960185039</v>
      </c>
      <c r="C202" s="474">
        <v>-1.2812344123070574</v>
      </c>
      <c r="D202" s="436">
        <v>220250.3660248915</v>
      </c>
      <c r="E202" s="437">
        <v>-5.2595628415300553</v>
      </c>
      <c r="F202" s="436">
        <v>99682.429993612415</v>
      </c>
      <c r="G202" s="437">
        <v>8.8148106934896759</v>
      </c>
    </row>
    <row r="203" spans="1:7">
      <c r="A203" s="434">
        <v>1994</v>
      </c>
      <c r="B203" s="435">
        <v>316495.04781099566</v>
      </c>
      <c r="C203" s="474">
        <v>-1.0745219778310542</v>
      </c>
      <c r="D203" s="436">
        <v>209293.42640288896</v>
      </c>
      <c r="E203" s="437">
        <v>-4.9747656813266161</v>
      </c>
      <c r="F203" s="436">
        <v>107201.6214081067</v>
      </c>
      <c r="G203" s="437">
        <v>7.5431461843136418</v>
      </c>
    </row>
    <row r="204" spans="1:7">
      <c r="A204" s="434">
        <v>1995</v>
      </c>
      <c r="B204" s="435">
        <v>315845.77726198646</v>
      </c>
      <c r="C204" s="474">
        <v>-0.20514398361042652</v>
      </c>
      <c r="D204" s="438">
        <v>207262.74025961111</v>
      </c>
      <c r="E204" s="439">
        <v>-0.97025796661610286</v>
      </c>
      <c r="F204" s="438">
        <v>108583.03700237536</v>
      </c>
      <c r="G204" s="439">
        <v>1.2886144594863396</v>
      </c>
    </row>
    <row r="205" spans="1:7">
      <c r="A205" s="434">
        <v>1996</v>
      </c>
      <c r="B205" s="435">
        <v>327044.11256048293</v>
      </c>
      <c r="C205" s="474">
        <v>3.5455073661496925</v>
      </c>
      <c r="D205" s="438">
        <v>213763.22258376027</v>
      </c>
      <c r="E205" s="439">
        <v>3.1363487310873523</v>
      </c>
      <c r="F205" s="438">
        <v>113280.88997672264</v>
      </c>
      <c r="G205" s="439">
        <v>4.3265072556816619</v>
      </c>
    </row>
    <row r="206" spans="1:7">
      <c r="A206" s="434">
        <v>1997</v>
      </c>
      <c r="B206" s="435">
        <v>336628.56114356354</v>
      </c>
      <c r="C206" s="474">
        <v>2.9306286873787002</v>
      </c>
      <c r="D206" s="438">
        <v>221409.57847765397</v>
      </c>
      <c r="E206" s="439">
        <v>3.5770212487779958</v>
      </c>
      <c r="F206" s="438">
        <v>115218.98266590956</v>
      </c>
      <c r="G206" s="439">
        <v>1.7108734664647898</v>
      </c>
    </row>
    <row r="207" spans="1:7">
      <c r="A207" s="434">
        <v>1998</v>
      </c>
      <c r="B207" s="435">
        <v>353555.55691146379</v>
      </c>
      <c r="C207" s="474">
        <v>5.0283896620053383</v>
      </c>
      <c r="D207" s="438">
        <v>229617.85101840878</v>
      </c>
      <c r="E207" s="439">
        <v>3.707279783102635</v>
      </c>
      <c r="F207" s="438">
        <v>123937.705893055</v>
      </c>
      <c r="G207" s="439">
        <v>7.5670892290607696</v>
      </c>
    </row>
    <row r="208" spans="1:7">
      <c r="A208" s="434">
        <v>1999</v>
      </c>
      <c r="B208" s="435">
        <v>346323.08785329212</v>
      </c>
      <c r="C208" s="474">
        <v>-2.0456386321154127</v>
      </c>
      <c r="D208" s="438">
        <v>218020.98985586289</v>
      </c>
      <c r="E208" s="439">
        <v>-5.0505050505050519</v>
      </c>
      <c r="F208" s="438">
        <v>128302.09799742923</v>
      </c>
      <c r="G208" s="439">
        <v>3.5214401242348572</v>
      </c>
    </row>
    <row r="209" spans="1:7">
      <c r="A209" s="434">
        <v>2000</v>
      </c>
      <c r="B209" s="435">
        <v>373547.57096486673</v>
      </c>
      <c r="C209" s="474">
        <v>7.861007269347084</v>
      </c>
      <c r="D209" s="438">
        <v>231409.80435968985</v>
      </c>
      <c r="E209" s="439">
        <v>6.1410667443893914</v>
      </c>
      <c r="F209" s="438">
        <v>142137.76660517688</v>
      </c>
      <c r="G209" s="439">
        <v>10.783665133850633</v>
      </c>
    </row>
    <row r="210" spans="1:7">
      <c r="A210" s="434">
        <v>2001</v>
      </c>
      <c r="B210" s="435">
        <v>372081.74111274118</v>
      </c>
      <c r="C210" s="474">
        <v>-0.3924078125683792</v>
      </c>
      <c r="D210" s="441">
        <v>232237.90608493271</v>
      </c>
      <c r="E210" s="442">
        <v>0.3578507520605001</v>
      </c>
      <c r="F210" s="441">
        <v>139843.83502780844</v>
      </c>
      <c r="G210" s="442">
        <v>-1.6138790077800991</v>
      </c>
    </row>
    <row r="211" spans="1:7">
      <c r="A211" s="434">
        <v>2002</v>
      </c>
      <c r="B211" s="435">
        <v>370251.83650994929</v>
      </c>
      <c r="C211" s="474">
        <v>-0.49180177380362977</v>
      </c>
      <c r="D211" s="441">
        <v>220454.60588651046</v>
      </c>
      <c r="E211" s="442">
        <v>-5.0738057352760109</v>
      </c>
      <c r="F211" s="441">
        <v>149797.23062343881</v>
      </c>
      <c r="G211" s="442">
        <v>7.1175076067179361</v>
      </c>
    </row>
    <row r="212" spans="1:7">
      <c r="A212" s="434">
        <v>2003</v>
      </c>
      <c r="B212" s="435">
        <v>411200.20392989082</v>
      </c>
      <c r="C212" s="474">
        <v>11.059598733102078</v>
      </c>
      <c r="D212" s="441">
        <v>250841.87655606761</v>
      </c>
      <c r="E212" s="442">
        <v>13.783912813869932</v>
      </c>
      <c r="F212" s="441">
        <v>160358.32737382321</v>
      </c>
      <c r="G212" s="442">
        <v>7.0502616813610928</v>
      </c>
    </row>
    <row r="213" spans="1:7">
      <c r="A213" s="434">
        <v>2004</v>
      </c>
      <c r="B213" s="435">
        <v>468702.02358569624</v>
      </c>
      <c r="C213" s="474">
        <v>13.98389862316543</v>
      </c>
      <c r="D213" s="441">
        <v>287160.35764864954</v>
      </c>
      <c r="E213" s="443">
        <v>14.478635541727058</v>
      </c>
      <c r="F213" s="444">
        <v>181541.66593704672</v>
      </c>
      <c r="G213" s="443">
        <v>13.21000219330142</v>
      </c>
    </row>
    <row r="214" spans="1:7">
      <c r="A214" s="434">
        <v>2005</v>
      </c>
      <c r="B214" s="435">
        <v>491664.16788892582</v>
      </c>
      <c r="C214" s="474">
        <v>4.8990922052273334</v>
      </c>
      <c r="D214" s="441">
        <v>291454.85795735818</v>
      </c>
      <c r="E214" s="442">
        <v>1.4955059757806595</v>
      </c>
      <c r="F214" s="441">
        <v>200209.30993156764</v>
      </c>
      <c r="G214" s="442">
        <v>10.282842728233149</v>
      </c>
    </row>
    <row r="215" spans="1:7">
      <c r="A215" s="434">
        <v>2006</v>
      </c>
      <c r="B215" s="435">
        <v>517312.66700759577</v>
      </c>
      <c r="C215" s="474">
        <v>5.2166704010173675</v>
      </c>
      <c r="D215" s="441">
        <v>298734.72952096752</v>
      </c>
      <c r="E215" s="442">
        <v>2.4977698483497051</v>
      </c>
      <c r="F215" s="441">
        <v>218577.93748662825</v>
      </c>
      <c r="G215" s="442">
        <v>9.1747119858407729</v>
      </c>
    </row>
    <row r="216" spans="1:7">
      <c r="A216" s="434">
        <v>2007</v>
      </c>
      <c r="B216" s="435">
        <v>545367.26154197159</v>
      </c>
      <c r="C216" s="474">
        <v>5.423140843748925</v>
      </c>
      <c r="D216" s="441">
        <v>307444.57585600001</v>
      </c>
      <c r="E216" s="442">
        <v>2.9155787641427082</v>
      </c>
      <c r="F216" s="441">
        <v>237922.68568597158</v>
      </c>
      <c r="G216" s="442">
        <v>8.8502748364192882</v>
      </c>
    </row>
    <row r="217" spans="1:7">
      <c r="A217" s="434">
        <v>2008</v>
      </c>
      <c r="B217" s="435">
        <v>580130.37393232936</v>
      </c>
      <c r="C217" s="474">
        <v>6.3742572834439244</v>
      </c>
      <c r="D217" s="441">
        <v>330514.71678226191</v>
      </c>
      <c r="E217" s="442">
        <v>7.5038373541081569</v>
      </c>
      <c r="F217" s="441">
        <v>249615.65715006745</v>
      </c>
      <c r="G217" s="442">
        <v>4.9146097314692838</v>
      </c>
    </row>
    <row r="218" spans="1:7">
      <c r="A218" s="475">
        <v>2009</v>
      </c>
      <c r="B218" s="435">
        <v>551525.35861202562</v>
      </c>
      <c r="C218" s="474">
        <v>-4.9307908369645901</v>
      </c>
      <c r="D218" s="444">
        <v>284570.32188472769</v>
      </c>
      <c r="E218" s="443">
        <v>-13.900862068965509</v>
      </c>
      <c r="F218" s="444">
        <v>266955.03672729793</v>
      </c>
      <c r="G218" s="443">
        <v>6.946431075357637</v>
      </c>
    </row>
    <row r="219" spans="1:7" ht="15.75" thickBot="1">
      <c r="A219" s="445" t="s">
        <v>401</v>
      </c>
      <c r="B219" s="446">
        <v>567849.78314210253</v>
      </c>
      <c r="C219" s="476">
        <v>2.9598683496909501</v>
      </c>
      <c r="D219" s="447">
        <v>290367.81290307624</v>
      </c>
      <c r="E219" s="448">
        <v>2.037278863077276</v>
      </c>
      <c r="F219" s="447">
        <v>277481.9702390263</v>
      </c>
      <c r="G219" s="448">
        <v>3.9433357919678116</v>
      </c>
    </row>
    <row r="220" spans="1:7" ht="15.75" thickBot="1">
      <c r="A220" s="477" t="s">
        <v>407</v>
      </c>
      <c r="B220" s="477"/>
      <c r="C220" s="477"/>
      <c r="D220" s="477"/>
      <c r="E220" s="477"/>
      <c r="F220" s="477"/>
      <c r="G220" s="477"/>
    </row>
    <row r="221" spans="1:7" ht="15.75" thickBot="1">
      <c r="A221" s="452"/>
      <c r="B221" s="453">
        <v>137.22397893262448</v>
      </c>
      <c r="C221" s="453" t="s">
        <v>394</v>
      </c>
      <c r="D221" s="453">
        <v>84.988904854187496</v>
      </c>
      <c r="E221" s="453" t="s">
        <v>394</v>
      </c>
      <c r="F221" s="453">
        <v>236.71786582248069</v>
      </c>
      <c r="G221" s="478" t="s">
        <v>394</v>
      </c>
    </row>
    <row r="222" spans="1:7">
      <c r="A222" s="463" t="s">
        <v>395</v>
      </c>
      <c r="B222" s="311"/>
      <c r="C222" s="464"/>
      <c r="D222" s="464"/>
      <c r="E222" s="465"/>
      <c r="F222" s="41"/>
      <c r="G222" s="39"/>
    </row>
    <row r="223" spans="1:7">
      <c r="A223" s="456" t="s">
        <v>408</v>
      </c>
      <c r="B223" s="311"/>
      <c r="C223" s="311"/>
      <c r="D223" s="466"/>
      <c r="E223" s="466"/>
      <c r="F223" s="466"/>
      <c r="G223" s="466"/>
    </row>
    <row r="224" spans="1:7">
      <c r="A224" s="457" t="s">
        <v>73</v>
      </c>
      <c r="B224" s="311"/>
      <c r="C224" s="311"/>
      <c r="D224" s="466"/>
      <c r="E224" s="466"/>
      <c r="F224" s="466"/>
      <c r="G224" s="466"/>
    </row>
    <row r="225" spans="1:7">
      <c r="A225" s="458" t="s">
        <v>409</v>
      </c>
      <c r="B225" s="458"/>
      <c r="C225" s="458"/>
      <c r="D225" s="458"/>
      <c r="E225" s="458"/>
      <c r="F225" s="458"/>
      <c r="G225" s="458"/>
    </row>
    <row r="226" spans="1:7">
      <c r="A226" s="458" t="s">
        <v>399</v>
      </c>
      <c r="B226" s="458"/>
      <c r="C226" s="458"/>
      <c r="D226" s="458"/>
      <c r="E226" s="458"/>
      <c r="F226" s="458"/>
      <c r="G226" s="458"/>
    </row>
    <row r="228" spans="1:7">
      <c r="A228" s="481" t="s">
        <v>410</v>
      </c>
      <c r="B228" s="481"/>
      <c r="C228" s="481"/>
      <c r="D228" s="481"/>
      <c r="E228" s="481"/>
      <c r="F228" s="481"/>
      <c r="G228" s="481"/>
    </row>
    <row r="229" spans="1:7" ht="15.75" thickBot="1">
      <c r="A229" s="482" t="s">
        <v>411</v>
      </c>
      <c r="B229" s="483"/>
      <c r="C229" s="483"/>
      <c r="D229" s="483"/>
      <c r="E229" s="483"/>
      <c r="F229" s="483"/>
      <c r="G229" s="483"/>
    </row>
    <row r="230" spans="1:7" ht="39" thickBot="1">
      <c r="A230" s="484" t="s">
        <v>69</v>
      </c>
      <c r="B230" s="485" t="s">
        <v>67</v>
      </c>
      <c r="C230" s="486" t="s">
        <v>412</v>
      </c>
      <c r="D230" s="487" t="s">
        <v>413</v>
      </c>
      <c r="E230" s="487" t="s">
        <v>414</v>
      </c>
      <c r="F230" s="487" t="s">
        <v>415</v>
      </c>
      <c r="G230" s="487" t="s">
        <v>416</v>
      </c>
    </row>
    <row r="231" spans="1:7">
      <c r="A231" s="488">
        <v>1970</v>
      </c>
      <c r="B231" s="489">
        <v>3267.1996135194722</v>
      </c>
      <c r="C231" s="490">
        <v>3131.0626509223189</v>
      </c>
      <c r="D231" s="490">
        <v>56.01673110525136</v>
      </c>
      <c r="E231" s="490">
        <v>100.39751309812034</v>
      </c>
      <c r="F231" s="490">
        <v>18.285382800000008</v>
      </c>
      <c r="G231" s="491">
        <v>38.562664406218538</v>
      </c>
    </row>
    <row r="232" spans="1:7">
      <c r="A232" s="434">
        <v>1971</v>
      </c>
      <c r="B232" s="492">
        <v>5023.0214778283662</v>
      </c>
      <c r="C232" s="493">
        <v>4828.3506482623134</v>
      </c>
      <c r="D232" s="493">
        <v>84.898993659130923</v>
      </c>
      <c r="E232" s="493">
        <v>144.42565837703026</v>
      </c>
      <c r="F232" s="493">
        <v>23.791776484090921</v>
      </c>
      <c r="G232" s="494">
        <v>58.445598954199291</v>
      </c>
    </row>
    <row r="233" spans="1:7">
      <c r="A233" s="434">
        <v>1972</v>
      </c>
      <c r="B233" s="492">
        <v>6584.0798268418494</v>
      </c>
      <c r="C233" s="493">
        <v>6313.3746720501731</v>
      </c>
      <c r="D233" s="493">
        <v>112.44805420705696</v>
      </c>
      <c r="E233" s="493">
        <v>204.74199376543589</v>
      </c>
      <c r="F233" s="493">
        <v>30.925846288636379</v>
      </c>
      <c r="G233" s="494">
        <v>77.410739469452849</v>
      </c>
    </row>
    <row r="234" spans="1:7">
      <c r="A234" s="434">
        <v>1973</v>
      </c>
      <c r="B234" s="492">
        <v>10486.556001884606</v>
      </c>
      <c r="C234" s="493">
        <v>10092.357400323284</v>
      </c>
      <c r="D234" s="493">
        <v>176.1644707514713</v>
      </c>
      <c r="E234" s="493">
        <v>299.13566887097761</v>
      </c>
      <c r="F234" s="493">
        <v>40.172431909090925</v>
      </c>
      <c r="G234" s="494">
        <v>121.27396997021907</v>
      </c>
    </row>
    <row r="235" spans="1:7">
      <c r="A235" s="434" t="s">
        <v>391</v>
      </c>
      <c r="B235" s="492">
        <v>33826.444049186306</v>
      </c>
      <c r="C235" s="493">
        <v>33066.995143073284</v>
      </c>
      <c r="D235" s="493">
        <v>548.24647334723045</v>
      </c>
      <c r="E235" s="493">
        <v>536.398451762881</v>
      </c>
      <c r="F235" s="493">
        <v>52.224161481818207</v>
      </c>
      <c r="G235" s="494">
        <v>377.4201804789019</v>
      </c>
    </row>
    <row r="236" spans="1:7">
      <c r="A236" s="434">
        <v>1975</v>
      </c>
      <c r="B236" s="492">
        <v>35660.813397203092</v>
      </c>
      <c r="C236" s="493">
        <v>34734.88055506433</v>
      </c>
      <c r="D236" s="493">
        <v>592.53109271407243</v>
      </c>
      <c r="E236" s="493">
        <v>673.43049483423579</v>
      </c>
      <c r="F236" s="493">
        <v>67.877557363636384</v>
      </c>
      <c r="G236" s="494">
        <v>407.90630277318479</v>
      </c>
    </row>
    <row r="237" spans="1:7">
      <c r="A237" s="434">
        <v>1976</v>
      </c>
      <c r="B237" s="492">
        <v>44145.322648735098</v>
      </c>
      <c r="C237" s="493">
        <v>43152.520435386461</v>
      </c>
      <c r="D237" s="493">
        <v>736.61287369714125</v>
      </c>
      <c r="E237" s="493">
        <v>675.04263651742815</v>
      </c>
      <c r="F237" s="493">
        <v>88.240824572727306</v>
      </c>
      <c r="G237" s="494">
        <v>507.09412143866012</v>
      </c>
    </row>
    <row r="238" spans="1:7">
      <c r="A238" s="434">
        <v>1977</v>
      </c>
      <c r="B238" s="492">
        <v>52056.209272837317</v>
      </c>
      <c r="C238" s="493">
        <v>51282.434940052168</v>
      </c>
      <c r="D238" s="493">
        <v>872.94035761173609</v>
      </c>
      <c r="E238" s="493">
        <v>403.42455844576932</v>
      </c>
      <c r="F238" s="493">
        <v>98.353195363636402</v>
      </c>
      <c r="G238" s="494">
        <v>600.94377863598697</v>
      </c>
    </row>
    <row r="239" spans="1:7">
      <c r="A239" s="434">
        <v>1978</v>
      </c>
      <c r="B239" s="492">
        <v>51025.210318034631</v>
      </c>
      <c r="C239" s="493">
        <v>50138.05300381808</v>
      </c>
      <c r="D239" s="493">
        <v>763.63304326730997</v>
      </c>
      <c r="E239" s="493">
        <v>533.89685259930661</v>
      </c>
      <c r="F239" s="493">
        <v>115.32258470454549</v>
      </c>
      <c r="G239" s="494">
        <v>525.69516635461116</v>
      </c>
    </row>
    <row r="240" spans="1:7">
      <c r="A240" s="434">
        <v>1979</v>
      </c>
      <c r="B240" s="492">
        <v>71062.532139770134</v>
      </c>
      <c r="C240" s="493">
        <v>69959.477779749461</v>
      </c>
      <c r="D240" s="493">
        <v>1001.9837148239058</v>
      </c>
      <c r="E240" s="493">
        <v>657.86498892755048</v>
      </c>
      <c r="F240" s="493">
        <v>132.98460218181822</v>
      </c>
      <c r="G240" s="494">
        <v>689.77894591261111</v>
      </c>
    </row>
    <row r="241" spans="1:7">
      <c r="A241" s="434">
        <v>1980</v>
      </c>
      <c r="B241" s="492">
        <v>93743.014290581646</v>
      </c>
      <c r="C241" s="493">
        <v>92637.044412554867</v>
      </c>
      <c r="D241" s="493">
        <v>1182.6444149209433</v>
      </c>
      <c r="E241" s="493">
        <v>580.59337031936263</v>
      </c>
      <c r="F241" s="493">
        <v>156.88027288636368</v>
      </c>
      <c r="G241" s="494">
        <v>814.14818009988483</v>
      </c>
    </row>
    <row r="242" spans="1:7">
      <c r="A242" s="434" t="s">
        <v>417</v>
      </c>
      <c r="B242" s="492">
        <v>101685.64657567083</v>
      </c>
      <c r="C242" s="493">
        <v>96572.285635959401</v>
      </c>
      <c r="D242" s="493">
        <v>2620.3392299788807</v>
      </c>
      <c r="E242" s="493">
        <v>4113.3517091191688</v>
      </c>
      <c r="F242" s="493">
        <v>183.5464561363637</v>
      </c>
      <c r="G242" s="494">
        <v>1803.8764555229798</v>
      </c>
    </row>
    <row r="243" spans="1:7">
      <c r="A243" s="434">
        <v>1982</v>
      </c>
      <c r="B243" s="492">
        <v>92948.507922034667</v>
      </c>
      <c r="C243" s="493">
        <v>88167.380564823659</v>
      </c>
      <c r="D243" s="493">
        <v>2907.2709301329992</v>
      </c>
      <c r="E243" s="493">
        <v>3664.0089082486775</v>
      </c>
      <c r="F243" s="493">
        <v>211.25158159090918</v>
      </c>
      <c r="G243" s="494">
        <v>2001.4040627615911</v>
      </c>
    </row>
    <row r="244" spans="1:7">
      <c r="A244" s="434">
        <v>1983</v>
      </c>
      <c r="B244" s="492">
        <v>75738.580673121498</v>
      </c>
      <c r="C244" s="493">
        <v>70862.751749926974</v>
      </c>
      <c r="D244" s="493">
        <v>2820.7359729436616</v>
      </c>
      <c r="E244" s="493">
        <v>3769.7431662290896</v>
      </c>
      <c r="F244" s="493">
        <v>227.18202872727281</v>
      </c>
      <c r="G244" s="494">
        <v>1941.8322447055018</v>
      </c>
    </row>
    <row r="245" spans="1:7">
      <c r="A245" s="434">
        <v>1984</v>
      </c>
      <c r="B245" s="492">
        <v>72526.900065316469</v>
      </c>
      <c r="C245" s="493">
        <v>67594.52398640968</v>
      </c>
      <c r="D245" s="493">
        <v>2769.1186300587933</v>
      </c>
      <c r="E245" s="493">
        <v>3834.0620602792142</v>
      </c>
      <c r="F245" s="493">
        <v>235.49356636363646</v>
      </c>
      <c r="G245" s="494">
        <v>1906.2981777948519</v>
      </c>
    </row>
    <row r="246" spans="1:7">
      <c r="A246" s="434">
        <v>1985</v>
      </c>
      <c r="B246" s="492">
        <v>67487.076736014453</v>
      </c>
      <c r="C246" s="493">
        <v>62449.666983834337</v>
      </c>
      <c r="D246" s="493">
        <v>2873.4160258290999</v>
      </c>
      <c r="E246" s="493">
        <v>3920.450618061318</v>
      </c>
      <c r="F246" s="493">
        <v>221.64100363636373</v>
      </c>
      <c r="G246" s="494">
        <v>1978.0978953466647</v>
      </c>
    </row>
    <row r="247" spans="1:7">
      <c r="A247" s="434">
        <v>1986</v>
      </c>
      <c r="B247" s="492">
        <v>47878.275775133705</v>
      </c>
      <c r="C247" s="493">
        <v>42780.242731955208</v>
      </c>
      <c r="D247" s="493">
        <v>3465.9527590045095</v>
      </c>
      <c r="E247" s="493">
        <v>3815.4946353762393</v>
      </c>
      <c r="F247" s="493">
        <v>202.59372988636372</v>
      </c>
      <c r="G247" s="494">
        <v>2386.0080810886225</v>
      </c>
    </row>
    <row r="248" spans="1:7">
      <c r="A248" s="434">
        <v>1987</v>
      </c>
      <c r="B248" s="492">
        <v>53188.538054887373</v>
      </c>
      <c r="C248" s="493">
        <v>48012.222091743701</v>
      </c>
      <c r="D248" s="493">
        <v>3138.1826316855982</v>
      </c>
      <c r="E248" s="493">
        <v>3980.3222247095318</v>
      </c>
      <c r="F248" s="493">
        <v>218.17786295454553</v>
      </c>
      <c r="G248" s="494">
        <v>2160.3667562059968</v>
      </c>
    </row>
    <row r="249" spans="1:7">
      <c r="A249" s="434">
        <v>1988</v>
      </c>
      <c r="B249" s="492">
        <v>42934.92995231165</v>
      </c>
      <c r="C249" s="493">
        <v>37542.206742082031</v>
      </c>
      <c r="D249" s="493">
        <v>2777.0130472058909</v>
      </c>
      <c r="E249" s="493">
        <v>4295.4125371348619</v>
      </c>
      <c r="F249" s="493">
        <v>232.03042568181826</v>
      </c>
      <c r="G249" s="494">
        <v>1911.7327997929513</v>
      </c>
    </row>
    <row r="250" spans="1:7">
      <c r="A250" s="434">
        <v>1989</v>
      </c>
      <c r="B250" s="492">
        <v>66503.050326167955</v>
      </c>
      <c r="C250" s="493">
        <v>60766.894866174807</v>
      </c>
      <c r="D250" s="493">
        <v>3071.6873487927392</v>
      </c>
      <c r="E250" s="493">
        <v>4533.1756398594798</v>
      </c>
      <c r="F250" s="493">
        <v>245.88298840909101</v>
      </c>
      <c r="G250" s="494">
        <v>2114.5905170681599</v>
      </c>
    </row>
    <row r="251" spans="1:7">
      <c r="A251" s="434">
        <v>1990</v>
      </c>
      <c r="B251" s="492">
        <v>114092.92384315633</v>
      </c>
      <c r="C251" s="493">
        <v>104378.37200030711</v>
      </c>
      <c r="D251" s="493">
        <v>3620.3493405160107</v>
      </c>
      <c r="E251" s="493">
        <v>8257.5008834965629</v>
      </c>
      <c r="F251" s="493">
        <v>328.99836477272743</v>
      </c>
      <c r="G251" s="494">
        <v>2492.2967459360648</v>
      </c>
    </row>
    <row r="252" spans="1:7">
      <c r="A252" s="434">
        <v>1991</v>
      </c>
      <c r="B252" s="492">
        <v>97197.334850196479</v>
      </c>
      <c r="C252" s="493">
        <v>91355.03251817108</v>
      </c>
      <c r="D252" s="493">
        <v>3705.6697719904105</v>
      </c>
      <c r="E252" s="493">
        <v>4407.1506331078535</v>
      </c>
      <c r="F252" s="493">
        <v>280.51439522727281</v>
      </c>
      <c r="G252" s="494">
        <v>2551.032468300139</v>
      </c>
    </row>
    <row r="253" spans="1:7">
      <c r="A253" s="434">
        <v>1992</v>
      </c>
      <c r="B253" s="492">
        <v>111568.83109241004</v>
      </c>
      <c r="C253" s="493">
        <v>104827.44172874792</v>
      </c>
      <c r="D253" s="493">
        <v>3639.7817519550204</v>
      </c>
      <c r="E253" s="493">
        <v>5297.3307976926826</v>
      </c>
      <c r="F253" s="493">
        <v>309.95109102272733</v>
      </c>
      <c r="G253" s="494">
        <v>2505.6742770083101</v>
      </c>
    </row>
    <row r="254" spans="1:7">
      <c r="A254" s="434">
        <v>1993</v>
      </c>
      <c r="B254" s="492">
        <v>110156.20831236045</v>
      </c>
      <c r="C254" s="493">
        <v>102952.05496212665</v>
      </c>
      <c r="D254" s="493">
        <v>4210.3052065471775</v>
      </c>
      <c r="E254" s="493">
        <v>5137.2840423164434</v>
      </c>
      <c r="F254" s="493">
        <v>483.45443918181826</v>
      </c>
      <c r="G254" s="494">
        <v>2626.8903378116343</v>
      </c>
    </row>
    <row r="255" spans="1:7">
      <c r="A255" s="434">
        <v>1994</v>
      </c>
      <c r="B255" s="492">
        <v>108174.09055450035</v>
      </c>
      <c r="C255" s="493">
        <v>101447.5750802277</v>
      </c>
      <c r="D255" s="493">
        <v>4819.8452997317199</v>
      </c>
      <c r="E255" s="493">
        <v>4561.6938703242286</v>
      </c>
      <c r="F255" s="493">
        <v>534.01629313636363</v>
      </c>
      <c r="G255" s="494">
        <v>3189.0399889196674</v>
      </c>
    </row>
    <row r="256" spans="1:7">
      <c r="A256" s="434">
        <v>1995</v>
      </c>
      <c r="B256" s="492">
        <v>117195.65878304835</v>
      </c>
      <c r="C256" s="495">
        <v>110096.05406881627</v>
      </c>
      <c r="D256" s="495">
        <v>5712.9771473543005</v>
      </c>
      <c r="E256" s="495">
        <v>4569.5322143700951</v>
      </c>
      <c r="F256" s="495">
        <v>570.72558436363636</v>
      </c>
      <c r="G256" s="496">
        <v>3753.630231855956</v>
      </c>
    </row>
    <row r="257" spans="1:7">
      <c r="A257" s="434">
        <v>1996</v>
      </c>
      <c r="B257" s="492">
        <v>132795.90940882146</v>
      </c>
      <c r="C257" s="495">
        <v>124963.42086010781</v>
      </c>
      <c r="D257" s="495">
        <v>5998.6943217934813</v>
      </c>
      <c r="E257" s="495">
        <v>5135.7830828182978</v>
      </c>
      <c r="F257" s="495">
        <v>639.29576986363634</v>
      </c>
      <c r="G257" s="496">
        <v>3941.2846257617734</v>
      </c>
    </row>
    <row r="258" spans="1:7">
      <c r="A258" s="434">
        <v>1997</v>
      </c>
      <c r="B258" s="492">
        <v>135272.47871658538</v>
      </c>
      <c r="C258" s="495">
        <v>127708.23031508173</v>
      </c>
      <c r="D258" s="495">
        <v>6292.7613605228607</v>
      </c>
      <c r="E258" s="495">
        <v>5008.9798007713362</v>
      </c>
      <c r="F258" s="495">
        <v>655.57253106818177</v>
      </c>
      <c r="G258" s="496">
        <v>4393.0652908587263</v>
      </c>
    </row>
    <row r="259" spans="1:7">
      <c r="A259" s="434">
        <v>1998</v>
      </c>
      <c r="B259" s="492">
        <v>123410.74609375029</v>
      </c>
      <c r="C259" s="495">
        <v>114753.84645994162</v>
      </c>
      <c r="D259" s="495">
        <v>6666.2280178663168</v>
      </c>
      <c r="E259" s="495">
        <v>6048.3108665977252</v>
      </c>
      <c r="F259" s="495">
        <v>696.09127704545449</v>
      </c>
      <c r="G259" s="496">
        <v>4753.7305277008318</v>
      </c>
    </row>
    <row r="260" spans="1:7">
      <c r="A260" s="434">
        <v>1999</v>
      </c>
      <c r="B260" s="492">
        <v>141986.99131895849</v>
      </c>
      <c r="C260" s="495">
        <v>131440.06813429727</v>
      </c>
      <c r="D260" s="495">
        <v>8213.5337786974142</v>
      </c>
      <c r="E260" s="495">
        <v>7152.905875047144</v>
      </c>
      <c r="F260" s="495">
        <v>734.18582454545458</v>
      </c>
      <c r="G260" s="496">
        <v>5553.7022936288095</v>
      </c>
    </row>
    <row r="261" spans="1:7">
      <c r="A261" s="434">
        <v>2000</v>
      </c>
      <c r="B261" s="492">
        <v>187835.83924312299</v>
      </c>
      <c r="C261" s="495">
        <v>173734.51634655739</v>
      </c>
      <c r="D261" s="495">
        <v>8973.0677976768075</v>
      </c>
      <c r="E261" s="495">
        <v>8607.7247663969829</v>
      </c>
      <c r="F261" s="495">
        <v>750.34714772727273</v>
      </c>
      <c r="G261" s="496">
        <v>4229.8168152354574</v>
      </c>
    </row>
    <row r="262" spans="1:7">
      <c r="A262" s="434">
        <v>2001</v>
      </c>
      <c r="B262" s="492">
        <v>177844.56060326807</v>
      </c>
      <c r="C262" s="497">
        <v>163179.10295326804</v>
      </c>
      <c r="D262" s="497">
        <v>10638.638000000001</v>
      </c>
      <c r="E262" s="497">
        <v>9138.6196999999993</v>
      </c>
      <c r="F262" s="497">
        <v>761.89094999999998</v>
      </c>
      <c r="G262" s="498">
        <v>5873.6909999999998</v>
      </c>
    </row>
    <row r="263" spans="1:7">
      <c r="A263" s="434">
        <v>2002</v>
      </c>
      <c r="B263" s="492">
        <v>187017.81035811896</v>
      </c>
      <c r="C263" s="497">
        <v>172030.48245811896</v>
      </c>
      <c r="D263" s="497">
        <v>11983.683000000001</v>
      </c>
      <c r="E263" s="497">
        <v>9464.3215</v>
      </c>
      <c r="F263" s="497">
        <v>801.02539999999999</v>
      </c>
      <c r="G263" s="498">
        <v>7261.7020000000002</v>
      </c>
    </row>
    <row r="264" spans="1:7">
      <c r="A264" s="434">
        <v>2003</v>
      </c>
      <c r="B264" s="492">
        <v>222064.04890229998</v>
      </c>
      <c r="C264" s="497">
        <v>206478.0668</v>
      </c>
      <c r="D264" s="497">
        <v>13221.857</v>
      </c>
      <c r="E264" s="497">
        <v>9762.3264999999992</v>
      </c>
      <c r="F264" s="497">
        <v>842.85460230000001</v>
      </c>
      <c r="G264" s="498">
        <v>8241.0560000000005</v>
      </c>
    </row>
    <row r="265" spans="1:7">
      <c r="A265" s="434">
        <v>2004</v>
      </c>
      <c r="B265" s="492">
        <v>291134.94220200006</v>
      </c>
      <c r="C265" s="497">
        <v>274005.73600000003</v>
      </c>
      <c r="D265" s="499">
        <v>15291.861999999999</v>
      </c>
      <c r="E265" s="499">
        <v>10045.321</v>
      </c>
      <c r="F265" s="499">
        <v>879.65420200000005</v>
      </c>
      <c r="G265" s="500">
        <v>9087.6309999999994</v>
      </c>
    </row>
    <row r="266" spans="1:7">
      <c r="A266" s="434">
        <v>2005</v>
      </c>
      <c r="B266" s="492">
        <v>383429.375413</v>
      </c>
      <c r="C266" s="497">
        <v>365641</v>
      </c>
      <c r="D266" s="497">
        <v>17987.651999999998</v>
      </c>
      <c r="E266" s="497">
        <v>10324</v>
      </c>
      <c r="F266" s="497">
        <v>912.52941299999998</v>
      </c>
      <c r="G266" s="498">
        <v>11435.806</v>
      </c>
    </row>
    <row r="267" spans="1:7">
      <c r="A267" s="434">
        <v>2006</v>
      </c>
      <c r="B267" s="492">
        <v>492249.53459099995</v>
      </c>
      <c r="C267" s="497">
        <v>473188.16269999999</v>
      </c>
      <c r="D267" s="497">
        <v>21118.537</v>
      </c>
      <c r="E267" s="497">
        <v>10675</v>
      </c>
      <c r="F267" s="497">
        <v>922.06589099999997</v>
      </c>
      <c r="G267" s="498">
        <v>13654.231</v>
      </c>
    </row>
    <row r="268" spans="1:7" s="449" customFormat="1">
      <c r="A268" s="434">
        <v>2007</v>
      </c>
      <c r="B268" s="435">
        <v>545367</v>
      </c>
      <c r="C268" s="441">
        <v>521724.9517709706</v>
      </c>
      <c r="D268" s="497">
        <v>27294.026086000002</v>
      </c>
      <c r="E268" s="497">
        <v>11570.5891617538</v>
      </c>
      <c r="F268" s="497">
        <v>1011.205188</v>
      </c>
      <c r="G268" s="498">
        <v>16233</v>
      </c>
    </row>
    <row r="269" spans="1:7" s="449" customFormat="1">
      <c r="A269" s="434">
        <v>2008</v>
      </c>
      <c r="B269" s="492">
        <v>705159.12021122966</v>
      </c>
      <c r="C269" s="497">
        <v>675437.83061162778</v>
      </c>
      <c r="D269" s="497">
        <v>29575.054082000002</v>
      </c>
      <c r="E269" s="497">
        <v>18652.900214701851</v>
      </c>
      <c r="F269" s="497">
        <v>1308.79062</v>
      </c>
      <c r="G269" s="498">
        <v>19815.455317100001</v>
      </c>
    </row>
    <row r="270" spans="1:7">
      <c r="A270" s="434">
        <v>2009</v>
      </c>
      <c r="B270" s="492">
        <v>535310.82681124576</v>
      </c>
      <c r="C270" s="499">
        <v>505670.78912866523</v>
      </c>
      <c r="D270" s="499">
        <v>30153.6825114536</v>
      </c>
      <c r="E270" s="499">
        <v>20558.503262419999</v>
      </c>
      <c r="F270" s="499">
        <v>1502.831430486624</v>
      </c>
      <c r="G270" s="500">
        <v>22574.9795217797</v>
      </c>
    </row>
    <row r="271" spans="1:7" ht="15.75" thickBot="1">
      <c r="A271" s="445" t="s">
        <v>418</v>
      </c>
      <c r="B271" s="501">
        <v>620316.47685125005</v>
      </c>
      <c r="C271" s="502">
        <v>586930.5831639294</v>
      </c>
      <c r="D271" s="502">
        <v>34497.546877769644</v>
      </c>
      <c r="E271" s="502">
        <v>23231.108686534597</v>
      </c>
      <c r="F271" s="502">
        <v>1647.7043803855345</v>
      </c>
      <c r="G271" s="503">
        <v>25990.466257369098</v>
      </c>
    </row>
    <row r="272" spans="1:7" ht="15.75" thickBot="1">
      <c r="A272" s="477" t="s">
        <v>419</v>
      </c>
      <c r="B272" s="477"/>
      <c r="C272" s="477"/>
      <c r="D272" s="477"/>
      <c r="E272" s="477"/>
      <c r="F272" s="477"/>
      <c r="G272" s="477"/>
    </row>
    <row r="273" spans="1:7" ht="15.75" thickBot="1">
      <c r="A273" s="452"/>
      <c r="B273" s="453">
        <v>18886.182364995955</v>
      </c>
      <c r="C273" s="453">
        <v>18645.411657318225</v>
      </c>
      <c r="D273" s="453">
        <v>61484.362737895695</v>
      </c>
      <c r="E273" s="453">
        <v>23039.127623440636</v>
      </c>
      <c r="F273" s="453">
        <v>8911.0466836140495</v>
      </c>
      <c r="G273" s="478">
        <v>67298.004410654597</v>
      </c>
    </row>
    <row r="274" spans="1:7">
      <c r="A274" s="463" t="s">
        <v>395</v>
      </c>
      <c r="B274" s="311"/>
      <c r="C274" s="311"/>
      <c r="D274" s="311"/>
      <c r="E274" s="311"/>
      <c r="F274" s="504"/>
    </row>
    <row r="275" spans="1:7">
      <c r="A275" s="456" t="s">
        <v>396</v>
      </c>
      <c r="B275" s="449"/>
      <c r="C275" s="449"/>
      <c r="D275" s="449"/>
      <c r="E275" s="449"/>
      <c r="F275" s="463"/>
      <c r="G275" s="449"/>
    </row>
    <row r="276" spans="1:7">
      <c r="A276" s="505" t="s">
        <v>420</v>
      </c>
      <c r="B276" s="505"/>
      <c r="C276" s="505"/>
      <c r="D276" s="505"/>
      <c r="E276" s="505"/>
      <c r="F276" s="505"/>
      <c r="G276" s="505"/>
    </row>
    <row r="277" spans="1:7">
      <c r="A277" s="456" t="s">
        <v>421</v>
      </c>
      <c r="B277" s="43"/>
      <c r="C277" s="43"/>
      <c r="D277" s="506"/>
      <c r="E277" s="506"/>
      <c r="F277" s="456"/>
    </row>
    <row r="278" spans="1:7">
      <c r="A278" s="457" t="s">
        <v>73</v>
      </c>
      <c r="B278" s="25"/>
      <c r="C278" s="25"/>
      <c r="D278" s="25"/>
      <c r="E278" s="25"/>
      <c r="F278" s="25"/>
    </row>
    <row r="279" spans="1:7">
      <c r="A279" s="458" t="s">
        <v>398</v>
      </c>
      <c r="B279" s="458"/>
      <c r="C279" s="458"/>
      <c r="D279" s="458"/>
      <c r="E279" s="458"/>
      <c r="F279" s="458"/>
      <c r="G279" s="458"/>
    </row>
    <row r="280" spans="1:7">
      <c r="A280" s="458" t="s">
        <v>399</v>
      </c>
      <c r="B280" s="458"/>
      <c r="C280" s="458"/>
      <c r="D280" s="458"/>
      <c r="E280" s="458"/>
      <c r="F280" s="458"/>
      <c r="G280" s="458"/>
    </row>
    <row r="282" spans="1:7">
      <c r="A282" s="460" t="s">
        <v>422</v>
      </c>
      <c r="B282" s="460"/>
      <c r="C282" s="460"/>
      <c r="D282" s="460"/>
      <c r="E282" s="460"/>
      <c r="F282" s="460"/>
      <c r="G282" s="460"/>
    </row>
    <row r="283" spans="1:7" ht="15.75" thickBot="1">
      <c r="A283" s="417" t="s">
        <v>423</v>
      </c>
      <c r="B283" s="417"/>
      <c r="C283" s="461"/>
      <c r="D283" s="461"/>
      <c r="E283" s="461"/>
      <c r="F283" s="461"/>
      <c r="G283" s="461"/>
    </row>
    <row r="284" spans="1:7" ht="39" thickBot="1">
      <c r="A284" s="484" t="s">
        <v>69</v>
      </c>
      <c r="B284" s="485" t="s">
        <v>67</v>
      </c>
      <c r="C284" s="486" t="s">
        <v>412</v>
      </c>
      <c r="D284" s="487" t="s">
        <v>413</v>
      </c>
      <c r="E284" s="487" t="s">
        <v>414</v>
      </c>
      <c r="F284" s="487" t="s">
        <v>415</v>
      </c>
      <c r="G284" s="487" t="s">
        <v>416</v>
      </c>
    </row>
    <row r="285" spans="1:7">
      <c r="A285" s="429">
        <v>1970</v>
      </c>
      <c r="B285" s="507" t="s">
        <v>394</v>
      </c>
      <c r="C285" s="508" t="s">
        <v>394</v>
      </c>
      <c r="D285" s="509" t="s">
        <v>394</v>
      </c>
      <c r="E285" s="509" t="s">
        <v>394</v>
      </c>
      <c r="F285" s="509" t="s">
        <v>394</v>
      </c>
      <c r="G285" s="432" t="s">
        <v>394</v>
      </c>
    </row>
    <row r="286" spans="1:7">
      <c r="A286" s="434">
        <v>1971</v>
      </c>
      <c r="B286" s="510">
        <v>53.740881244090815</v>
      </c>
      <c r="C286" s="511">
        <v>54.208049680514165</v>
      </c>
      <c r="D286" s="512">
        <v>51.560064259394039</v>
      </c>
      <c r="E286" s="512">
        <v>43.853820598006649</v>
      </c>
      <c r="F286" s="512">
        <v>30.113636363636374</v>
      </c>
      <c r="G286" s="437">
        <v>51.560064259394039</v>
      </c>
    </row>
    <row r="287" spans="1:7">
      <c r="A287" s="434">
        <v>1972</v>
      </c>
      <c r="B287" s="510">
        <v>31.078074340394522</v>
      </c>
      <c r="C287" s="511">
        <v>30.756341698635936</v>
      </c>
      <c r="D287" s="512">
        <v>32.449219196325686</v>
      </c>
      <c r="E287" s="512">
        <v>41.762894534257128</v>
      </c>
      <c r="F287" s="512">
        <v>29.985443959243099</v>
      </c>
      <c r="G287" s="437">
        <v>32.449219196325686</v>
      </c>
    </row>
    <row r="288" spans="1:7">
      <c r="A288" s="434">
        <v>1973</v>
      </c>
      <c r="B288" s="510">
        <v>59.271398246619327</v>
      </c>
      <c r="C288" s="511">
        <v>59.856779053569824</v>
      </c>
      <c r="D288" s="512">
        <v>56.662978291371502</v>
      </c>
      <c r="E288" s="512">
        <v>46.103719793646491</v>
      </c>
      <c r="F288" s="512">
        <v>29.899216125419912</v>
      </c>
      <c r="G288" s="437">
        <v>56.662978291371502</v>
      </c>
    </row>
    <row r="289" spans="1:7">
      <c r="A289" s="434" t="s">
        <v>391</v>
      </c>
      <c r="B289" s="510">
        <v>222.56962193409487</v>
      </c>
      <c r="C289" s="511">
        <v>227.64391738657667</v>
      </c>
      <c r="D289" s="512">
        <v>211.21285183587537</v>
      </c>
      <c r="E289" s="512">
        <v>79.316112246794233</v>
      </c>
      <c r="F289" s="512">
        <v>30</v>
      </c>
      <c r="G289" s="437">
        <v>211.21285183587537</v>
      </c>
    </row>
    <row r="290" spans="1:7">
      <c r="A290" s="434">
        <v>1975</v>
      </c>
      <c r="B290" s="510">
        <v>5.4228855547141563</v>
      </c>
      <c r="C290" s="511">
        <v>5.0439581969105234</v>
      </c>
      <c r="D290" s="512">
        <v>8.0775019119538172</v>
      </c>
      <c r="E290" s="512">
        <v>25.546688776038991</v>
      </c>
      <c r="F290" s="512">
        <v>29.973474801060974</v>
      </c>
      <c r="G290" s="437">
        <v>8.0775019119538172</v>
      </c>
    </row>
    <row r="291" spans="1:7">
      <c r="A291" s="434">
        <v>1976</v>
      </c>
      <c r="B291" s="510">
        <v>23.792248250280949</v>
      </c>
      <c r="C291" s="511">
        <v>24.233968120252669</v>
      </c>
      <c r="D291" s="512">
        <v>24.316324114420084</v>
      </c>
      <c r="E291" s="512">
        <v>0.2393924385009143</v>
      </c>
      <c r="F291" s="512">
        <v>30</v>
      </c>
      <c r="G291" s="437">
        <v>24.316324114420084</v>
      </c>
    </row>
    <row r="292" spans="1:7">
      <c r="A292" s="434">
        <v>1977</v>
      </c>
      <c r="B292" s="510">
        <v>17.920101495348078</v>
      </c>
      <c r="C292" s="511">
        <v>18.839952852438515</v>
      </c>
      <c r="D292" s="512">
        <v>18.507344737318007</v>
      </c>
      <c r="E292" s="512">
        <v>-40.237173680309638</v>
      </c>
      <c r="F292" s="512">
        <v>11.459968602825739</v>
      </c>
      <c r="G292" s="437">
        <v>18.507344737318007</v>
      </c>
    </row>
    <row r="293" spans="1:7">
      <c r="A293" s="434">
        <v>1978</v>
      </c>
      <c r="B293" s="510">
        <v>-1.9805494276369728</v>
      </c>
      <c r="C293" s="511">
        <v>-2.2315280808562221</v>
      </c>
      <c r="D293" s="512">
        <v>-12.521739130434781</v>
      </c>
      <c r="E293" s="512">
        <v>32.341187818657829</v>
      </c>
      <c r="F293" s="512">
        <v>17.253521126760546</v>
      </c>
      <c r="G293" s="437">
        <v>-12.521739130434796</v>
      </c>
    </row>
    <row r="294" spans="1:7">
      <c r="A294" s="434">
        <v>1979</v>
      </c>
      <c r="B294" s="510">
        <v>39.269454641823216</v>
      </c>
      <c r="C294" s="511">
        <v>39.533694645904887</v>
      </c>
      <c r="D294" s="512">
        <v>31.212723658051686</v>
      </c>
      <c r="E294" s="512">
        <v>23.219491878384019</v>
      </c>
      <c r="F294" s="512">
        <v>15.315315315315317</v>
      </c>
      <c r="G294" s="437">
        <v>31.212723658051686</v>
      </c>
    </row>
    <row r="295" spans="1:7">
      <c r="A295" s="434">
        <v>1980</v>
      </c>
      <c r="B295" s="510">
        <v>31.916231335807396</v>
      </c>
      <c r="C295" s="511">
        <v>32.415288610644382</v>
      </c>
      <c r="D295" s="512">
        <v>18.030303030303017</v>
      </c>
      <c r="E295" s="512">
        <v>-11.745817137062701</v>
      </c>
      <c r="F295" s="512">
        <v>17.96875</v>
      </c>
      <c r="G295" s="437">
        <v>18.030303030303017</v>
      </c>
    </row>
    <row r="296" spans="1:7">
      <c r="A296" s="434" t="s">
        <v>417</v>
      </c>
      <c r="B296" s="510">
        <v>8.4727724462420895</v>
      </c>
      <c r="C296" s="511">
        <v>4.2480211327545305</v>
      </c>
      <c r="D296" s="512">
        <v>121.56611039794609</v>
      </c>
      <c r="E296" s="513">
        <v>608.47376484105712</v>
      </c>
      <c r="F296" s="512">
        <v>16.997792494481232</v>
      </c>
      <c r="G296" s="437">
        <v>121.56611039794609</v>
      </c>
    </row>
    <row r="297" spans="1:7">
      <c r="A297" s="434">
        <v>1982</v>
      </c>
      <c r="B297" s="510">
        <v>-8.5923027957877025</v>
      </c>
      <c r="C297" s="511">
        <v>-8.7032268272276667</v>
      </c>
      <c r="D297" s="512">
        <v>10.950173812282742</v>
      </c>
      <c r="E297" s="512">
        <v>-10.924006324922644</v>
      </c>
      <c r="F297" s="512">
        <v>15.094339622641527</v>
      </c>
      <c r="G297" s="437">
        <v>10.950173812282742</v>
      </c>
    </row>
    <row r="298" spans="1:7">
      <c r="A298" s="434">
        <v>1983</v>
      </c>
      <c r="B298" s="510">
        <v>-18.515549774450264</v>
      </c>
      <c r="C298" s="511">
        <v>-19.62701931716542</v>
      </c>
      <c r="D298" s="512">
        <v>-2.9765013054830405</v>
      </c>
      <c r="E298" s="512">
        <v>2.8857532999544873</v>
      </c>
      <c r="F298" s="512">
        <v>7.5409836065573757</v>
      </c>
      <c r="G298" s="437">
        <v>-2.9765013054830405</v>
      </c>
    </row>
    <row r="299" spans="1:7">
      <c r="A299" s="434">
        <v>1984</v>
      </c>
      <c r="B299" s="510">
        <v>-4.2404816399534155</v>
      </c>
      <c r="C299" s="511">
        <v>-4.6120531348412612</v>
      </c>
      <c r="D299" s="512">
        <v>-1.8299246501614874</v>
      </c>
      <c r="E299" s="512">
        <v>1.7061876953931403</v>
      </c>
      <c r="F299" s="512">
        <v>3.6585365853658516</v>
      </c>
      <c r="G299" s="437">
        <v>-1.8299246501614732</v>
      </c>
    </row>
    <row r="300" spans="1:7">
      <c r="A300" s="434">
        <v>1985</v>
      </c>
      <c r="B300" s="510">
        <v>-6.9489021656285388</v>
      </c>
      <c r="C300" s="511">
        <v>-7.6113517769719721</v>
      </c>
      <c r="D300" s="512">
        <v>3.7664473684210407</v>
      </c>
      <c r="E300" s="512">
        <v>2.2531862140962033</v>
      </c>
      <c r="F300" s="512">
        <v>-5.8823529411764781</v>
      </c>
      <c r="G300" s="437">
        <v>3.7664473684210691</v>
      </c>
    </row>
    <row r="301" spans="1:7">
      <c r="A301" s="434">
        <v>1986</v>
      </c>
      <c r="B301" s="510">
        <v>-29.055638367006821</v>
      </c>
      <c r="C301" s="511">
        <v>-31.496443779229025</v>
      </c>
      <c r="D301" s="512">
        <v>20.621334601363131</v>
      </c>
      <c r="E301" s="512">
        <v>-2.6771407909476466</v>
      </c>
      <c r="F301" s="512">
        <v>-8.59375</v>
      </c>
      <c r="G301" s="437">
        <v>20.621334601363131</v>
      </c>
    </row>
    <row r="302" spans="1:7">
      <c r="A302" s="434">
        <v>1987</v>
      </c>
      <c r="B302" s="510">
        <v>11.091172757962255</v>
      </c>
      <c r="C302" s="511">
        <v>12.229896385979131</v>
      </c>
      <c r="D302" s="512">
        <v>-9.4568550153307172</v>
      </c>
      <c r="E302" s="512">
        <v>4.3199533765571516</v>
      </c>
      <c r="F302" s="512">
        <v>7.6923076923076934</v>
      </c>
      <c r="G302" s="437">
        <v>-9.4568550153307172</v>
      </c>
    </row>
    <row r="303" spans="1:7">
      <c r="A303" s="434">
        <v>1988</v>
      </c>
      <c r="B303" s="510">
        <v>-19.277852856182321</v>
      </c>
      <c r="C303" s="511">
        <v>-21.806979334668455</v>
      </c>
      <c r="D303" s="512">
        <v>-11.508877170915767</v>
      </c>
      <c r="E303" s="512">
        <v>7.9162011173184368</v>
      </c>
      <c r="F303" s="512">
        <v>6.3492063492063551</v>
      </c>
      <c r="G303" s="437">
        <v>-11.508877170915781</v>
      </c>
    </row>
    <row r="304" spans="1:7">
      <c r="A304" s="434">
        <v>1989</v>
      </c>
      <c r="B304" s="510">
        <v>54.892648945820355</v>
      </c>
      <c r="C304" s="511">
        <v>61.862874187573055</v>
      </c>
      <c r="D304" s="512">
        <v>10.611196151322972</v>
      </c>
      <c r="E304" s="512">
        <v>5.5352798053528005</v>
      </c>
      <c r="F304" s="512">
        <v>5.9701492537313641</v>
      </c>
      <c r="G304" s="437">
        <v>10.611196151322972</v>
      </c>
    </row>
    <row r="305" spans="1:7">
      <c r="A305" s="434">
        <v>1990</v>
      </c>
      <c r="B305" s="510">
        <v>71.560437128193598</v>
      </c>
      <c r="C305" s="511">
        <v>71.768480568534244</v>
      </c>
      <c r="D305" s="512">
        <v>17.861908762912066</v>
      </c>
      <c r="E305" s="512">
        <v>82.157091176650965</v>
      </c>
      <c r="F305" s="512">
        <v>33.802816901408448</v>
      </c>
      <c r="G305" s="437">
        <v>17.861908762912051</v>
      </c>
    </row>
    <row r="306" spans="1:7">
      <c r="A306" s="434">
        <v>1991</v>
      </c>
      <c r="B306" s="510">
        <v>-14.808621274520263</v>
      </c>
      <c r="C306" s="511">
        <v>-12.477047909980527</v>
      </c>
      <c r="D306" s="512">
        <v>2.3566905690443463</v>
      </c>
      <c r="E306" s="512">
        <v>-46.628517571024631</v>
      </c>
      <c r="F306" s="512">
        <v>-14.736842105263165</v>
      </c>
      <c r="G306" s="437">
        <v>2.3566905690443463</v>
      </c>
    </row>
    <row r="307" spans="1:7">
      <c r="A307" s="434">
        <v>1992</v>
      </c>
      <c r="B307" s="510">
        <v>14.785895379089723</v>
      </c>
      <c r="C307" s="511">
        <v>14.747309304385709</v>
      </c>
      <c r="D307" s="512">
        <v>-1.7780326928591847</v>
      </c>
      <c r="E307" s="512">
        <v>20.198541840106969</v>
      </c>
      <c r="F307" s="512">
        <v>10.493827160493808</v>
      </c>
      <c r="G307" s="437">
        <v>-1.7780326928591705</v>
      </c>
    </row>
    <row r="308" spans="1:7">
      <c r="A308" s="434">
        <v>1993</v>
      </c>
      <c r="B308" s="510">
        <v>-1.2661446447167179</v>
      </c>
      <c r="C308" s="511">
        <v>-1.7890227365025453</v>
      </c>
      <c r="D308" s="512">
        <v>15.674661105318037</v>
      </c>
      <c r="E308" s="512">
        <v>-3.0212716835797693</v>
      </c>
      <c r="F308" s="512">
        <v>55.977653631284909</v>
      </c>
      <c r="G308" s="437">
        <v>4.8376623376623371</v>
      </c>
    </row>
    <row r="309" spans="1:7">
      <c r="A309" s="434">
        <v>1994</v>
      </c>
      <c r="B309" s="510">
        <v>-1.7993699930552935</v>
      </c>
      <c r="C309" s="511">
        <v>-1.4613403126847828</v>
      </c>
      <c r="D309" s="512">
        <v>14.477337467998424</v>
      </c>
      <c r="E309" s="512">
        <v>-11.204172618274711</v>
      </c>
      <c r="F309" s="512">
        <v>10.458452722063029</v>
      </c>
      <c r="G309" s="437">
        <v>21.399814183957886</v>
      </c>
    </row>
    <row r="310" spans="1:7">
      <c r="A310" s="434">
        <v>1995</v>
      </c>
      <c r="B310" s="510">
        <v>8.339860480733833</v>
      </c>
      <c r="C310" s="514">
        <v>8.5250721683087107</v>
      </c>
      <c r="D310" s="515">
        <v>18.530301121330467</v>
      </c>
      <c r="E310" s="515">
        <v>0.17182968144481947</v>
      </c>
      <c r="F310" s="515">
        <v>6.874189364461742</v>
      </c>
      <c r="G310" s="439">
        <v>17.704081632653086</v>
      </c>
    </row>
    <row r="311" spans="1:7">
      <c r="A311" s="434">
        <v>1996</v>
      </c>
      <c r="B311" s="510">
        <v>13.311287114015187</v>
      </c>
      <c r="C311" s="514">
        <v>13.503996048758111</v>
      </c>
      <c r="D311" s="515">
        <v>5.0011958225930897</v>
      </c>
      <c r="E311" s="515">
        <v>12.391878246694006</v>
      </c>
      <c r="F311" s="515">
        <v>12.014563106796118</v>
      </c>
      <c r="G311" s="439">
        <v>4.9992775610460995</v>
      </c>
    </row>
    <row r="312" spans="1:7">
      <c r="A312" s="434">
        <v>1997</v>
      </c>
      <c r="B312" s="510">
        <v>1.8649439721366718</v>
      </c>
      <c r="C312" s="514">
        <v>2.1964903297954947</v>
      </c>
      <c r="D312" s="515">
        <v>4.9021840913117103</v>
      </c>
      <c r="E312" s="515">
        <v>-2.4690155328245851</v>
      </c>
      <c r="F312" s="515">
        <v>2.5460455037919871</v>
      </c>
      <c r="G312" s="439">
        <v>11.462776936837741</v>
      </c>
    </row>
    <row r="313" spans="1:7">
      <c r="A313" s="434">
        <v>1998</v>
      </c>
      <c r="B313" s="510">
        <v>-8.7687700671820039</v>
      </c>
      <c r="C313" s="514">
        <v>-10.143734529230457</v>
      </c>
      <c r="D313" s="515">
        <v>5.9348612786489667</v>
      </c>
      <c r="E313" s="515">
        <v>20.749356299387387</v>
      </c>
      <c r="F313" s="515">
        <v>6.1806656101426256</v>
      </c>
      <c r="G313" s="439">
        <v>8.2098765432098872</v>
      </c>
    </row>
    <row r="314" spans="1:7">
      <c r="A314" s="434">
        <v>1999</v>
      </c>
      <c r="B314" s="510">
        <v>15.052372514705127</v>
      </c>
      <c r="C314" s="514">
        <v>14.540882235420739</v>
      </c>
      <c r="D314" s="515">
        <v>23.211113641539512</v>
      </c>
      <c r="E314" s="515">
        <v>18.262867647058826</v>
      </c>
      <c r="F314" s="515">
        <v>5.47263681592041</v>
      </c>
      <c r="G314" s="439">
        <v>16.828294352538492</v>
      </c>
    </row>
    <row r="315" spans="1:7">
      <c r="A315" s="434">
        <v>2000</v>
      </c>
      <c r="B315" s="510">
        <v>32.290879254684683</v>
      </c>
      <c r="C315" s="514">
        <v>32.177743676339446</v>
      </c>
      <c r="D315" s="515">
        <v>9.2473476026764274</v>
      </c>
      <c r="E315" s="515">
        <v>20.338851325095206</v>
      </c>
      <c r="F315" s="515">
        <v>2.201257861635213</v>
      </c>
      <c r="G315" s="439">
        <v>-23.837890625</v>
      </c>
    </row>
    <row r="316" spans="1:7">
      <c r="A316" s="434">
        <v>2001</v>
      </c>
      <c r="B316" s="510">
        <v>-5.3191545767380575</v>
      </c>
      <c r="C316" s="516">
        <v>-6.0755994924082302</v>
      </c>
      <c r="D316" s="517">
        <v>18.56188139751292</v>
      </c>
      <c r="E316" s="517">
        <v>6.1676569361921878</v>
      </c>
      <c r="F316" s="517">
        <v>1.538461538461533</v>
      </c>
      <c r="G316" s="442">
        <v>38.863956917553509</v>
      </c>
    </row>
    <row r="317" spans="1:7">
      <c r="A317" s="434">
        <v>2002</v>
      </c>
      <c r="B317" s="510">
        <v>5.1580153611300972</v>
      </c>
      <c r="C317" s="516">
        <v>5.424333964739219</v>
      </c>
      <c r="D317" s="517">
        <v>12.643018777403654</v>
      </c>
      <c r="E317" s="517">
        <v>3.5640152527629567</v>
      </c>
      <c r="F317" s="517">
        <v>5.1364896774269226</v>
      </c>
      <c r="G317" s="442">
        <v>23.630984333360416</v>
      </c>
    </row>
    <row r="318" spans="1:7">
      <c r="A318" s="434">
        <v>2003</v>
      </c>
      <c r="B318" s="510">
        <v>18.739519234596557</v>
      </c>
      <c r="C318" s="516">
        <v>20.024116569147779</v>
      </c>
      <c r="D318" s="517">
        <v>10.332165829152842</v>
      </c>
      <c r="E318" s="517">
        <v>3.1487201697448626</v>
      </c>
      <c r="F318" s="517">
        <v>5.221957044058783</v>
      </c>
      <c r="G318" s="442">
        <v>13.48656279202865</v>
      </c>
    </row>
    <row r="319" spans="1:7">
      <c r="A319" s="434">
        <v>2004</v>
      </c>
      <c r="B319" s="510">
        <v>31.104041217445655</v>
      </c>
      <c r="C319" s="516">
        <v>32.70452413980081</v>
      </c>
      <c r="D319" s="517">
        <v>15.655932445797887</v>
      </c>
      <c r="E319" s="517">
        <v>2.8988428117006748</v>
      </c>
      <c r="F319" s="517">
        <v>4.3660673619839656</v>
      </c>
      <c r="G319" s="442">
        <v>10.272651951400391</v>
      </c>
    </row>
    <row r="320" spans="1:7" s="449" customFormat="1">
      <c r="A320" s="434">
        <v>2005</v>
      </c>
      <c r="B320" s="510">
        <v>31.701923621027248</v>
      </c>
      <c r="C320" s="516">
        <v>33.4431713502523</v>
      </c>
      <c r="D320" s="517">
        <v>17.628919225140777</v>
      </c>
      <c r="E320" s="517">
        <v>2.7742169712645364</v>
      </c>
      <c r="F320" s="517">
        <v>3.7372880076346036</v>
      </c>
      <c r="G320" s="442">
        <v>25.839242372407085</v>
      </c>
    </row>
    <row r="321" spans="1:7" s="449" customFormat="1">
      <c r="A321" s="434">
        <v>2006</v>
      </c>
      <c r="B321" s="510">
        <v>28.38044096287274</v>
      </c>
      <c r="C321" s="516">
        <v>29.412987411210651</v>
      </c>
      <c r="D321" s="517">
        <v>17.405745897241061</v>
      </c>
      <c r="E321" s="517">
        <v>3.3998450213095737</v>
      </c>
      <c r="F321" s="517">
        <v>1.0450597935959252</v>
      </c>
      <c r="G321" s="442">
        <v>19.398938736806116</v>
      </c>
    </row>
    <row r="322" spans="1:7">
      <c r="A322" s="434">
        <v>2007</v>
      </c>
      <c r="B322" s="510">
        <v>10.790759904554164</v>
      </c>
      <c r="C322" s="516">
        <v>10.257397140710566</v>
      </c>
      <c r="D322" s="517">
        <v>29.242030761884706</v>
      </c>
      <c r="E322" s="517">
        <v>8.3895940211128845</v>
      </c>
      <c r="F322" s="517">
        <v>9.6673456712867534</v>
      </c>
      <c r="G322" s="442">
        <v>18.88622654765399</v>
      </c>
    </row>
    <row r="323" spans="1:7">
      <c r="A323" s="434">
        <v>2008</v>
      </c>
      <c r="B323" s="510">
        <v>29.299924676636039</v>
      </c>
      <c r="C323" s="516">
        <v>29.462435775572203</v>
      </c>
      <c r="D323" s="517">
        <v>8.3572426757883704</v>
      </c>
      <c r="E323" s="517">
        <v>61.209597488418268</v>
      </c>
      <c r="F323" s="517">
        <v>29.428788096763583</v>
      </c>
      <c r="G323" s="442">
        <v>22.068966408550494</v>
      </c>
    </row>
    <row r="324" spans="1:7">
      <c r="A324" s="434">
        <v>2009</v>
      </c>
      <c r="B324" s="510">
        <v>-24.086520124579252</v>
      </c>
      <c r="C324" s="516">
        <v>-25.13436970642195</v>
      </c>
      <c r="D324" s="517">
        <v>1.9564746284124794</v>
      </c>
      <c r="E324" s="517">
        <v>10.216122028124033</v>
      </c>
      <c r="F324" s="517">
        <v>14.825962802715068</v>
      </c>
      <c r="G324" s="442">
        <v>13.92612059889602</v>
      </c>
    </row>
    <row r="325" spans="1:7" ht="15.75" thickBot="1">
      <c r="A325" s="445" t="s">
        <v>418</v>
      </c>
      <c r="B325" s="518">
        <v>15.879680698103613</v>
      </c>
      <c r="C325" s="519">
        <v>16.069703012761536</v>
      </c>
      <c r="D325" s="520">
        <v>14.405750822195813</v>
      </c>
      <c r="E325" s="520">
        <v>12.999999999999986</v>
      </c>
      <c r="F325" s="520">
        <v>9.64</v>
      </c>
      <c r="G325" s="448">
        <v>15.129523073517007</v>
      </c>
    </row>
    <row r="326" spans="1:7">
      <c r="A326" s="463" t="s">
        <v>395</v>
      </c>
      <c r="B326" s="311"/>
      <c r="C326" s="521"/>
      <c r="D326" s="521"/>
      <c r="E326" s="521"/>
      <c r="F326" s="521"/>
      <c r="G326" s="521"/>
    </row>
    <row r="327" spans="1:7">
      <c r="A327" s="456" t="s">
        <v>396</v>
      </c>
      <c r="B327" s="449"/>
      <c r="C327" s="449"/>
      <c r="D327" s="449"/>
      <c r="E327" s="449"/>
      <c r="F327" s="41"/>
      <c r="G327" s="39"/>
    </row>
    <row r="328" spans="1:7">
      <c r="A328" s="522" t="s">
        <v>424</v>
      </c>
      <c r="B328" s="449"/>
      <c r="C328" s="449"/>
      <c r="D328" s="449"/>
      <c r="E328" s="449"/>
      <c r="F328" s="523"/>
      <c r="G328" s="449"/>
    </row>
    <row r="329" spans="1:7">
      <c r="A329" s="456" t="s">
        <v>421</v>
      </c>
      <c r="B329" s="311"/>
      <c r="C329" s="311"/>
      <c r="D329" s="311"/>
      <c r="E329" s="311"/>
      <c r="F329" s="523"/>
      <c r="G329" s="449"/>
    </row>
    <row r="330" spans="1:7">
      <c r="A330" s="524"/>
      <c r="B330" s="524"/>
      <c r="C330" s="524"/>
      <c r="D330" s="524"/>
      <c r="E330" s="524"/>
      <c r="F330" s="524"/>
      <c r="G330" s="524"/>
    </row>
    <row r="331" spans="1:7">
      <c r="A331" s="481" t="s">
        <v>425</v>
      </c>
      <c r="B331" s="481"/>
      <c r="C331" s="481"/>
      <c r="D331" s="481"/>
      <c r="E331" s="481"/>
      <c r="F331" s="481"/>
      <c r="G331" s="481"/>
    </row>
    <row r="332" spans="1:7" ht="15.75" thickBot="1">
      <c r="A332" s="417" t="s">
        <v>423</v>
      </c>
      <c r="B332" s="417"/>
      <c r="C332" s="461"/>
      <c r="D332" s="461"/>
      <c r="E332" s="461"/>
      <c r="F332" s="461"/>
      <c r="G332" s="461"/>
    </row>
    <row r="333" spans="1:7" ht="39" thickBot="1">
      <c r="A333" s="484" t="s">
        <v>69</v>
      </c>
      <c r="B333" s="485" t="s">
        <v>67</v>
      </c>
      <c r="C333" s="486" t="s">
        <v>412</v>
      </c>
      <c r="D333" s="487" t="s">
        <v>413</v>
      </c>
      <c r="E333" s="487" t="s">
        <v>414</v>
      </c>
      <c r="F333" s="487" t="s">
        <v>415</v>
      </c>
      <c r="G333" s="487" t="s">
        <v>416</v>
      </c>
    </row>
    <row r="334" spans="1:7">
      <c r="A334" s="429">
        <v>1970</v>
      </c>
      <c r="B334" s="507">
        <v>100</v>
      </c>
      <c r="C334" s="508">
        <v>95.833221758663683</v>
      </c>
      <c r="D334" s="509">
        <v>1.7145181724880707</v>
      </c>
      <c r="E334" s="509">
        <v>3.0728919250198725</v>
      </c>
      <c r="F334" s="509">
        <v>0.55966530861280139</v>
      </c>
      <c r="G334" s="432">
        <v>1.1802971647844407</v>
      </c>
    </row>
    <row r="335" spans="1:7">
      <c r="A335" s="434">
        <v>1971</v>
      </c>
      <c r="B335" s="525">
        <v>99.999999999999986</v>
      </c>
      <c r="C335" s="511">
        <v>96.124427689084541</v>
      </c>
      <c r="D335" s="512">
        <v>1.6901977033917805</v>
      </c>
      <c r="E335" s="512">
        <v>2.8752745536630813</v>
      </c>
      <c r="F335" s="512">
        <v>0.47365468352281398</v>
      </c>
      <c r="G335" s="437">
        <v>1.1635546296622135</v>
      </c>
    </row>
    <row r="336" spans="1:7">
      <c r="A336" s="434">
        <v>1972</v>
      </c>
      <c r="B336" s="525">
        <v>100.00000000000001</v>
      </c>
      <c r="C336" s="511">
        <v>95.888489175236444</v>
      </c>
      <c r="D336" s="512">
        <v>1.7078780507586027</v>
      </c>
      <c r="E336" s="512">
        <v>3.109652360695077</v>
      </c>
      <c r="F336" s="512">
        <v>0.46970642978170601</v>
      </c>
      <c r="G336" s="437">
        <v>1.1757260164718271</v>
      </c>
    </row>
    <row r="337" spans="1:7">
      <c r="A337" s="434">
        <v>1973</v>
      </c>
      <c r="B337" s="525">
        <v>99.999999999999986</v>
      </c>
      <c r="C337" s="511">
        <v>96.240914543435636</v>
      </c>
      <c r="D337" s="512">
        <v>1.6799077859290663</v>
      </c>
      <c r="E337" s="512">
        <v>2.8525634995628502</v>
      </c>
      <c r="F337" s="512">
        <v>0.38308508438682137</v>
      </c>
      <c r="G337" s="437">
        <v>1.1564709133143822</v>
      </c>
    </row>
    <row r="338" spans="1:7">
      <c r="A338" s="434">
        <v>1974</v>
      </c>
      <c r="B338" s="525">
        <v>100.00000000000003</v>
      </c>
      <c r="C338" s="511">
        <v>97.754866266732847</v>
      </c>
      <c r="D338" s="512">
        <v>1.6207629526474525</v>
      </c>
      <c r="E338" s="512">
        <v>1.5857370375169069</v>
      </c>
      <c r="F338" s="512">
        <v>0.15438856477458929</v>
      </c>
      <c r="G338" s="437">
        <v>1.1157548216717765</v>
      </c>
    </row>
    <row r="339" spans="1:7">
      <c r="A339" s="434">
        <v>1975</v>
      </c>
      <c r="B339" s="525">
        <v>100</v>
      </c>
      <c r="C339" s="511">
        <v>97.403500498361083</v>
      </c>
      <c r="D339" s="512">
        <v>1.6615748107432264</v>
      </c>
      <c r="E339" s="512">
        <v>1.888432794096204</v>
      </c>
      <c r="F339" s="512">
        <v>0.19034214561398669</v>
      </c>
      <c r="G339" s="437">
        <v>1.1438502488145075</v>
      </c>
    </row>
    <row r="340" spans="1:7">
      <c r="A340" s="434">
        <v>1976</v>
      </c>
      <c r="B340" s="525">
        <v>100</v>
      </c>
      <c r="C340" s="511">
        <v>97.751059107103202</v>
      </c>
      <c r="D340" s="512">
        <v>1.668609106242986</v>
      </c>
      <c r="E340" s="512">
        <v>1.5291373944387068</v>
      </c>
      <c r="F340" s="512">
        <v>0.19988714382010681</v>
      </c>
      <c r="G340" s="437">
        <v>1.1486927516049992</v>
      </c>
    </row>
    <row r="341" spans="1:7">
      <c r="A341" s="434">
        <v>1977</v>
      </c>
      <c r="B341" s="525">
        <v>100.00000000000001</v>
      </c>
      <c r="C341" s="511">
        <v>98.51357917990218</v>
      </c>
      <c r="D341" s="512">
        <v>1.6769187956742604</v>
      </c>
      <c r="E341" s="512">
        <v>0.77497874716796622</v>
      </c>
      <c r="F341" s="512">
        <v>0.1889365298347927</v>
      </c>
      <c r="G341" s="437">
        <v>1.1544132525791819</v>
      </c>
    </row>
    <row r="342" spans="1:7">
      <c r="A342" s="434">
        <v>1978</v>
      </c>
      <c r="B342" s="525">
        <v>100</v>
      </c>
      <c r="C342" s="511">
        <v>98.261335311139348</v>
      </c>
      <c r="D342" s="512">
        <v>1.4965799033608438</v>
      </c>
      <c r="E342" s="512">
        <v>1.0463393472982965</v>
      </c>
      <c r="F342" s="512">
        <v>0.22601099336142322</v>
      </c>
      <c r="G342" s="437">
        <v>1.03026555515991</v>
      </c>
    </row>
    <row r="343" spans="1:7">
      <c r="A343" s="434">
        <v>1979</v>
      </c>
      <c r="B343" s="525">
        <v>99.999999999999972</v>
      </c>
      <c r="C343" s="511">
        <v>98.44776941264756</v>
      </c>
      <c r="D343" s="512">
        <v>1.4100028308210899</v>
      </c>
      <c r="E343" s="512">
        <v>0.92575506264485685</v>
      </c>
      <c r="F343" s="512">
        <v>0.18713743822167211</v>
      </c>
      <c r="G343" s="437">
        <v>0.97066474433518868</v>
      </c>
    </row>
    <row r="344" spans="1:7">
      <c r="A344" s="434">
        <v>1980</v>
      </c>
      <c r="B344" s="525">
        <v>100</v>
      </c>
      <c r="C344" s="511">
        <v>98.820210885689548</v>
      </c>
      <c r="D344" s="512">
        <v>1.2615813816857002</v>
      </c>
      <c r="E344" s="512">
        <v>0.61934574508096951</v>
      </c>
      <c r="F344" s="512">
        <v>0.16735142780887241</v>
      </c>
      <c r="G344" s="437">
        <v>0.86848944026507824</v>
      </c>
    </row>
    <row r="345" spans="1:7">
      <c r="A345" s="434" t="s">
        <v>426</v>
      </c>
      <c r="B345" s="525">
        <v>100</v>
      </c>
      <c r="C345" s="511">
        <v>94.971403426238481</v>
      </c>
      <c r="D345" s="512">
        <v>2.5769017734758837</v>
      </c>
      <c r="E345" s="513">
        <v>4.0451645317101459</v>
      </c>
      <c r="F345" s="512">
        <v>0.1805038000124973</v>
      </c>
      <c r="G345" s="437">
        <v>1.7739735314370051</v>
      </c>
    </row>
    <row r="346" spans="1:7">
      <c r="A346" s="434">
        <v>1982</v>
      </c>
      <c r="B346" s="525">
        <v>100</v>
      </c>
      <c r="C346" s="511">
        <v>94.856154806464005</v>
      </c>
      <c r="D346" s="512">
        <v>3.1278295855718543</v>
      </c>
      <c r="E346" s="512">
        <v>3.9419771120178209</v>
      </c>
      <c r="F346" s="512">
        <v>0.22727807719959023</v>
      </c>
      <c r="G346" s="437">
        <v>2.1532395812532803</v>
      </c>
    </row>
    <row r="347" spans="1:7">
      <c r="A347" s="434">
        <v>1983</v>
      </c>
      <c r="B347" s="525">
        <v>100</v>
      </c>
      <c r="C347" s="511">
        <v>93.562291661844029</v>
      </c>
      <c r="D347" s="512">
        <v>3.724305298402165</v>
      </c>
      <c r="E347" s="512">
        <v>4.9773089655572536</v>
      </c>
      <c r="F347" s="512">
        <v>0.29995548729354043</v>
      </c>
      <c r="G347" s="437">
        <v>2.5638614130969968</v>
      </c>
    </row>
    <row r="348" spans="1:7">
      <c r="A348" s="434">
        <v>1984</v>
      </c>
      <c r="B348" s="525">
        <v>100</v>
      </c>
      <c r="C348" s="511">
        <v>93.199245970164483</v>
      </c>
      <c r="D348" s="512">
        <v>3.8180573381255414</v>
      </c>
      <c r="E348" s="512">
        <v>5.2864000209940372</v>
      </c>
      <c r="F348" s="512">
        <v>0.32469823769050521</v>
      </c>
      <c r="G348" s="437">
        <v>2.6284015669745608</v>
      </c>
    </row>
    <row r="349" spans="1:7">
      <c r="A349" s="434">
        <v>1985</v>
      </c>
      <c r="B349" s="525">
        <v>100.00000000000001</v>
      </c>
      <c r="C349" s="511">
        <v>92.535741662237527</v>
      </c>
      <c r="D349" s="512">
        <v>4.2577277973809498</v>
      </c>
      <c r="E349" s="512">
        <v>5.8091871920852824</v>
      </c>
      <c r="F349" s="512">
        <v>0.32841992031058759</v>
      </c>
      <c r="G349" s="437">
        <v>2.9310765720143475</v>
      </c>
    </row>
    <row r="350" spans="1:7">
      <c r="A350" s="434">
        <v>1986</v>
      </c>
      <c r="B350" s="525">
        <v>99.999999999999986</v>
      </c>
      <c r="C350" s="511">
        <v>89.352095578541622</v>
      </c>
      <c r="D350" s="512">
        <v>7.2390926842954606</v>
      </c>
      <c r="E350" s="512">
        <v>7.9691563106745651</v>
      </c>
      <c r="F350" s="512">
        <v>0.42314332879878641</v>
      </c>
      <c r="G350" s="437">
        <v>4.9834879023104488</v>
      </c>
    </row>
    <row r="351" spans="1:7">
      <c r="A351" s="434">
        <v>1987</v>
      </c>
      <c r="B351" s="525">
        <v>100.00000000000001</v>
      </c>
      <c r="C351" s="511">
        <v>90.267986012696895</v>
      </c>
      <c r="D351" s="512">
        <v>5.9001107126636612</v>
      </c>
      <c r="E351" s="512">
        <v>7.48342099683597</v>
      </c>
      <c r="F351" s="512">
        <v>0.41019714196581053</v>
      </c>
      <c r="G351" s="437">
        <v>4.0617148641623277</v>
      </c>
    </row>
    <row r="352" spans="1:7">
      <c r="A352" s="434">
        <v>1988</v>
      </c>
      <c r="B352" s="525">
        <v>100</v>
      </c>
      <c r="C352" s="511">
        <v>87.439776386687058</v>
      </c>
      <c r="D352" s="512">
        <v>6.4679575587763924</v>
      </c>
      <c r="E352" s="512">
        <v>10.004470816432748</v>
      </c>
      <c r="F352" s="512">
        <v>0.54042344063338932</v>
      </c>
      <c r="G352" s="437">
        <v>4.4526282025295867</v>
      </c>
    </row>
    <row r="353" spans="1:7">
      <c r="A353" s="434">
        <v>1989</v>
      </c>
      <c r="B353" s="525">
        <v>99.999999999999986</v>
      </c>
      <c r="C353" s="511">
        <v>91.374597959251716</v>
      </c>
      <c r="D353" s="512">
        <v>4.6188668545690401</v>
      </c>
      <c r="E353" s="512">
        <v>6.8164928039033761</v>
      </c>
      <c r="F353" s="512">
        <v>0.36973189530877765</v>
      </c>
      <c r="G353" s="437">
        <v>3.1796895130329088</v>
      </c>
    </row>
    <row r="354" spans="1:7">
      <c r="A354" s="434">
        <v>1990</v>
      </c>
      <c r="B354" s="525">
        <v>100.00000000000001</v>
      </c>
      <c r="C354" s="511">
        <v>91.485403725647501</v>
      </c>
      <c r="D354" s="512">
        <v>3.1731585260212185</v>
      </c>
      <c r="E354" s="512">
        <v>7.2375223680376175</v>
      </c>
      <c r="F354" s="512">
        <v>0.28836000839543902</v>
      </c>
      <c r="G354" s="437">
        <v>2.1844446281017635</v>
      </c>
    </row>
    <row r="355" spans="1:7">
      <c r="A355" s="434">
        <v>1991</v>
      </c>
      <c r="B355" s="525">
        <v>99.999999999999986</v>
      </c>
      <c r="C355" s="511">
        <v>93.989236082419609</v>
      </c>
      <c r="D355" s="512">
        <v>3.8125219973384068</v>
      </c>
      <c r="E355" s="512">
        <v>4.5342299147402443</v>
      </c>
      <c r="F355" s="512">
        <v>0.28860297009132013</v>
      </c>
      <c r="G355" s="437">
        <v>2.6245909645895833</v>
      </c>
    </row>
    <row r="356" spans="1:7">
      <c r="A356" s="434">
        <v>1992</v>
      </c>
      <c r="B356" s="525">
        <v>100</v>
      </c>
      <c r="C356" s="511">
        <v>93.957640948950711</v>
      </c>
      <c r="D356" s="512">
        <v>3.2623643326873868</v>
      </c>
      <c r="E356" s="512">
        <v>4.748038270029932</v>
      </c>
      <c r="F356" s="512">
        <v>0.2778115428725802</v>
      </c>
      <c r="G356" s="437">
        <v>2.2458550945406204</v>
      </c>
    </row>
    <row r="357" spans="1:7">
      <c r="A357" s="434">
        <v>1993</v>
      </c>
      <c r="B357" s="525">
        <v>100.00000000000001</v>
      </c>
      <c r="C357" s="511">
        <v>93.460056895018027</v>
      </c>
      <c r="D357" s="512">
        <v>3.8221224850154409</v>
      </c>
      <c r="E357" s="512">
        <v>4.6636355054533922</v>
      </c>
      <c r="F357" s="512">
        <v>0.43888079173071048</v>
      </c>
      <c r="G357" s="437">
        <v>2.3846956772175636</v>
      </c>
    </row>
    <row r="358" spans="1:7">
      <c r="A358" s="434">
        <v>1994</v>
      </c>
      <c r="B358" s="525">
        <v>100.00000000000001</v>
      </c>
      <c r="C358" s="511">
        <v>93.781768407025638</v>
      </c>
      <c r="D358" s="512">
        <v>4.4556374590488304</v>
      </c>
      <c r="E358" s="512">
        <v>4.2169930405155132</v>
      </c>
      <c r="F358" s="512">
        <v>0.49366376957642655</v>
      </c>
      <c r="G358" s="437">
        <v>2.9480626761663995</v>
      </c>
    </row>
    <row r="359" spans="1:7">
      <c r="A359" s="434">
        <v>1995</v>
      </c>
      <c r="B359" s="525">
        <v>100</v>
      </c>
      <c r="C359" s="514">
        <v>93.942092405167671</v>
      </c>
      <c r="D359" s="515">
        <v>4.8747344455225239</v>
      </c>
      <c r="E359" s="515">
        <v>3.8990626972191662</v>
      </c>
      <c r="F359" s="515">
        <v>0.48698526062314212</v>
      </c>
      <c r="G359" s="439">
        <v>3.2028748085324952</v>
      </c>
    </row>
    <row r="360" spans="1:7">
      <c r="A360" s="434">
        <v>1996</v>
      </c>
      <c r="B360" s="525">
        <v>100</v>
      </c>
      <c r="C360" s="514">
        <v>94.10186007717995</v>
      </c>
      <c r="D360" s="515">
        <v>4.5172282403112902</v>
      </c>
      <c r="E360" s="515">
        <v>3.8674256652043639</v>
      </c>
      <c r="F360" s="515">
        <v>0.4814122458362175</v>
      </c>
      <c r="G360" s="439">
        <v>2.9679262285318244</v>
      </c>
    </row>
    <row r="361" spans="1:7">
      <c r="A361" s="434">
        <v>1997</v>
      </c>
      <c r="B361" s="525">
        <v>100</v>
      </c>
      <c r="C361" s="514">
        <v>94.408139428455513</v>
      </c>
      <c r="D361" s="515">
        <v>4.6519154673783047</v>
      </c>
      <c r="E361" s="515">
        <v>3.7028816565606402</v>
      </c>
      <c r="F361" s="515">
        <v>0.48463112178323958</v>
      </c>
      <c r="G361" s="439">
        <v>3.2475676741776924</v>
      </c>
    </row>
    <row r="362" spans="1:7">
      <c r="A362" s="434">
        <v>1998</v>
      </c>
      <c r="B362" s="525">
        <v>100</v>
      </c>
      <c r="C362" s="514">
        <v>92.985295115846426</v>
      </c>
      <c r="D362" s="515">
        <v>5.4016592791702642</v>
      </c>
      <c r="E362" s="515">
        <v>4.9009596473900752</v>
      </c>
      <c r="F362" s="515">
        <v>0.56404429847353921</v>
      </c>
      <c r="G362" s="439">
        <v>3.8519583408803069</v>
      </c>
    </row>
    <row r="363" spans="1:7">
      <c r="A363" s="434">
        <v>1999</v>
      </c>
      <c r="B363" s="525">
        <v>99.999999999999986</v>
      </c>
      <c r="C363" s="514">
        <v>92.571908815950124</v>
      </c>
      <c r="D363" s="515">
        <v>5.784708657039288</v>
      </c>
      <c r="E363" s="515">
        <v>5.0377191661022742</v>
      </c>
      <c r="F363" s="515">
        <v>0.51707964069481915</v>
      </c>
      <c r="G363" s="439">
        <v>3.9114162797865157</v>
      </c>
    </row>
    <row r="364" spans="1:7">
      <c r="A364" s="434">
        <v>2000</v>
      </c>
      <c r="B364" s="525">
        <v>100</v>
      </c>
      <c r="C364" s="514">
        <v>92.492741026746373</v>
      </c>
      <c r="D364" s="515">
        <v>4.7770797276139767</v>
      </c>
      <c r="E364" s="515">
        <v>4.5825784903889835</v>
      </c>
      <c r="F364" s="515">
        <v>0.39946963835589977</v>
      </c>
      <c r="G364" s="439">
        <v>2.2518688831052343</v>
      </c>
    </row>
    <row r="365" spans="1:7">
      <c r="A365" s="434">
        <v>2001</v>
      </c>
      <c r="B365" s="525">
        <v>99.999999999999972</v>
      </c>
      <c r="C365" s="516">
        <v>91.753777793229546</v>
      </c>
      <c r="D365" s="517">
        <v>5.9819867213889388</v>
      </c>
      <c r="E365" s="517">
        <v>5.1385432700335665</v>
      </c>
      <c r="F365" s="517">
        <v>0.42840272843632837</v>
      </c>
      <c r="G365" s="442">
        <v>3.3027105130883969</v>
      </c>
    </row>
    <row r="366" spans="1:7">
      <c r="A366" s="434">
        <v>2002</v>
      </c>
      <c r="B366" s="525">
        <v>100</v>
      </c>
      <c r="C366" s="516">
        <v>91.986149409352564</v>
      </c>
      <c r="D366" s="517">
        <v>6.4077763380142985</v>
      </c>
      <c r="E366" s="517">
        <v>5.0606525024952669</v>
      </c>
      <c r="F366" s="517">
        <v>0.42831503505795659</v>
      </c>
      <c r="G366" s="442">
        <v>3.8828932849200957</v>
      </c>
    </row>
    <row r="367" spans="1:7">
      <c r="A367" s="434">
        <v>2003</v>
      </c>
      <c r="B367" s="525">
        <v>100.00000000000001</v>
      </c>
      <c r="C367" s="516">
        <v>92.981312292852394</v>
      </c>
      <c r="D367" s="517">
        <v>5.9540736401762766</v>
      </c>
      <c r="E367" s="517">
        <v>4.3961760349128207</v>
      </c>
      <c r="F367" s="517">
        <v>0.37955473047815369</v>
      </c>
      <c r="G367" s="442">
        <v>3.7111166984196355</v>
      </c>
    </row>
    <row r="368" spans="1:7">
      <c r="A368" s="434">
        <v>2004</v>
      </c>
      <c r="B368" s="525">
        <v>99.999999999999972</v>
      </c>
      <c r="C368" s="516">
        <v>94.116403179761505</v>
      </c>
      <c r="D368" s="517">
        <v>5.2524997117625087</v>
      </c>
      <c r="E368" s="517">
        <v>3.4504003277731563</v>
      </c>
      <c r="F368" s="517">
        <v>0.30214655628305304</v>
      </c>
      <c r="G368" s="442">
        <v>3.1214497755802424</v>
      </c>
    </row>
    <row r="369" spans="1:7" s="449" customFormat="1">
      <c r="A369" s="434">
        <v>2005</v>
      </c>
      <c r="B369" s="525">
        <v>99.999999999999986</v>
      </c>
      <c r="C369" s="516">
        <v>95.360728006718119</v>
      </c>
      <c r="D369" s="517">
        <v>4.6912440406173639</v>
      </c>
      <c r="E369" s="517">
        <v>2.6925361617699561</v>
      </c>
      <c r="F369" s="517">
        <v>0.23799093792921452</v>
      </c>
      <c r="G369" s="442">
        <v>2.9824991470346602</v>
      </c>
    </row>
    <row r="370" spans="1:7">
      <c r="A370" s="434">
        <v>2006</v>
      </c>
      <c r="B370" s="525">
        <v>100.00000000000001</v>
      </c>
      <c r="C370" s="516">
        <v>96.127701388923072</v>
      </c>
      <c r="D370" s="517">
        <v>4.2902096428688266</v>
      </c>
      <c r="E370" s="517">
        <v>2.1686155597627206</v>
      </c>
      <c r="F370" s="517">
        <v>0.18731676237462075</v>
      </c>
      <c r="G370" s="442">
        <v>2.7738433539292262</v>
      </c>
    </row>
    <row r="371" spans="1:7">
      <c r="A371" s="434">
        <v>2007</v>
      </c>
      <c r="B371" s="525">
        <v>100.00014159395865</v>
      </c>
      <c r="C371" s="516">
        <v>95.664928712402954</v>
      </c>
      <c r="D371" s="517">
        <v>5.0047080380734448</v>
      </c>
      <c r="E371" s="517">
        <v>2.1216151988942857</v>
      </c>
      <c r="F371" s="517">
        <v>0.18541737728905491</v>
      </c>
      <c r="G371" s="442">
        <v>2.9765277327010984</v>
      </c>
    </row>
    <row r="372" spans="1:7">
      <c r="A372" s="434">
        <v>2008</v>
      </c>
      <c r="B372" s="525">
        <v>100</v>
      </c>
      <c r="C372" s="516">
        <v>95.785165539559515</v>
      </c>
      <c r="D372" s="517">
        <v>4.1940965144350439</v>
      </c>
      <c r="E372" s="517">
        <v>2.645204419835681</v>
      </c>
      <c r="F372" s="517">
        <v>0.18560216871448151</v>
      </c>
      <c r="G372" s="442">
        <v>2.8100686425447212</v>
      </c>
    </row>
    <row r="373" spans="1:7">
      <c r="A373" s="434">
        <v>2009</v>
      </c>
      <c r="B373" s="525">
        <v>99.999999999999986</v>
      </c>
      <c r="C373" s="516">
        <v>94.463022939561839</v>
      </c>
      <c r="D373" s="517">
        <v>5.6329296926561128</v>
      </c>
      <c r="E373" s="517">
        <v>3.840479630289463</v>
      </c>
      <c r="F373" s="517">
        <v>0.28073996549607105</v>
      </c>
      <c r="G373" s="442">
        <v>4.2171722280034869</v>
      </c>
    </row>
    <row r="374" spans="1:7" ht="15.75" thickBot="1">
      <c r="A374" s="445" t="s">
        <v>392</v>
      </c>
      <c r="B374" s="526">
        <v>100</v>
      </c>
      <c r="C374" s="519">
        <v>94.617925698703232</v>
      </c>
      <c r="D374" s="520">
        <v>5.561281727172636</v>
      </c>
      <c r="E374" s="520">
        <v>3.7450413705688725</v>
      </c>
      <c r="F374" s="520">
        <v>0.26562318459592504</v>
      </c>
      <c r="G374" s="448">
        <v>4.1898719810406604</v>
      </c>
    </row>
    <row r="375" spans="1:7">
      <c r="A375" s="463" t="s">
        <v>395</v>
      </c>
      <c r="B375" s="311"/>
      <c r="C375" s="311"/>
      <c r="D375" s="311"/>
      <c r="E375" s="311"/>
      <c r="F375" s="41"/>
      <c r="G375" s="39"/>
    </row>
    <row r="376" spans="1:7">
      <c r="A376" s="522" t="s">
        <v>427</v>
      </c>
      <c r="B376" s="449"/>
      <c r="C376" s="449"/>
      <c r="D376" s="449"/>
      <c r="E376" s="449"/>
      <c r="F376" s="523"/>
      <c r="G376" s="449"/>
    </row>
    <row r="377" spans="1:7">
      <c r="A377" s="456" t="s">
        <v>397</v>
      </c>
      <c r="B377" s="311"/>
      <c r="C377" s="311"/>
      <c r="D377" s="311"/>
      <c r="E377" s="311"/>
      <c r="F377" s="466"/>
      <c r="G377" s="466"/>
    </row>
    <row r="379" spans="1:7">
      <c r="A379" s="481" t="s">
        <v>428</v>
      </c>
      <c r="B379" s="481"/>
      <c r="C379" s="481"/>
      <c r="D379" s="481"/>
      <c r="E379" s="481"/>
      <c r="F379" s="481"/>
      <c r="G379" s="481"/>
    </row>
    <row r="380" spans="1:7" ht="15.75" thickBot="1">
      <c r="A380" s="417" t="s">
        <v>386</v>
      </c>
      <c r="B380" s="417"/>
      <c r="C380" s="461"/>
      <c r="D380" s="461"/>
      <c r="E380" s="461"/>
      <c r="F380" s="461"/>
      <c r="G380" s="461"/>
    </row>
    <row r="381" spans="1:7">
      <c r="A381" s="527" t="s">
        <v>69</v>
      </c>
      <c r="B381" s="528" t="s">
        <v>67</v>
      </c>
      <c r="C381" s="529"/>
      <c r="D381" s="530" t="s">
        <v>429</v>
      </c>
      <c r="E381" s="531"/>
      <c r="F381" s="530" t="s">
        <v>430</v>
      </c>
      <c r="G381" s="531"/>
    </row>
    <row r="382" spans="1:7" ht="34.5" thickBot="1">
      <c r="A382" s="532"/>
      <c r="B382" s="533" t="s">
        <v>68</v>
      </c>
      <c r="C382" s="534"/>
      <c r="D382" s="535" t="s">
        <v>68</v>
      </c>
      <c r="E382" s="536" t="s">
        <v>431</v>
      </c>
      <c r="F382" s="535" t="s">
        <v>68</v>
      </c>
      <c r="G382" s="537" t="s">
        <v>431</v>
      </c>
    </row>
    <row r="383" spans="1:7">
      <c r="A383" s="538">
        <v>1970</v>
      </c>
      <c r="B383" s="539">
        <v>3267.1996135194722</v>
      </c>
      <c r="C383" s="540">
        <v>100.00000000000001</v>
      </c>
      <c r="D383" s="541">
        <v>2509.1359656242466</v>
      </c>
      <c r="E383" s="542">
        <v>76.797755338902334</v>
      </c>
      <c r="F383" s="543">
        <v>758.0636478952257</v>
      </c>
      <c r="G383" s="544">
        <v>23.202244661097676</v>
      </c>
    </row>
    <row r="384" spans="1:7">
      <c r="A384" s="545">
        <v>1971</v>
      </c>
      <c r="B384" s="546">
        <v>5023.0214778283662</v>
      </c>
      <c r="C384" s="547">
        <v>100</v>
      </c>
      <c r="D384" s="548">
        <v>4100.1369419207058</v>
      </c>
      <c r="E384" s="549">
        <v>81.626904444241859</v>
      </c>
      <c r="F384" s="548">
        <v>922.88453590766073</v>
      </c>
      <c r="G384" s="550">
        <v>18.373095555758145</v>
      </c>
    </row>
    <row r="385" spans="1:7">
      <c r="A385" s="545">
        <v>1972</v>
      </c>
      <c r="B385" s="546">
        <v>6584.0798268418494</v>
      </c>
      <c r="C385" s="547">
        <v>100</v>
      </c>
      <c r="D385" s="548">
        <v>5288.8081380102676</v>
      </c>
      <c r="E385" s="549">
        <v>80.327217729787492</v>
      </c>
      <c r="F385" s="548">
        <v>1295.2716888315817</v>
      </c>
      <c r="G385" s="550">
        <v>19.672782270212508</v>
      </c>
    </row>
    <row r="386" spans="1:7">
      <c r="A386" s="545">
        <v>1973</v>
      </c>
      <c r="B386" s="546">
        <v>10486.556001884604</v>
      </c>
      <c r="C386" s="547">
        <v>100</v>
      </c>
      <c r="D386" s="548">
        <v>8663.4575057470101</v>
      </c>
      <c r="E386" s="549">
        <v>82.614897628831102</v>
      </c>
      <c r="F386" s="548">
        <v>1823.0984961375943</v>
      </c>
      <c r="G386" s="550">
        <v>17.385102371168895</v>
      </c>
    </row>
    <row r="387" spans="1:7">
      <c r="A387" s="545" t="s">
        <v>432</v>
      </c>
      <c r="B387" s="546">
        <v>33826.444049186313</v>
      </c>
      <c r="C387" s="547">
        <v>100</v>
      </c>
      <c r="D387" s="548">
        <v>30538.878089915976</v>
      </c>
      <c r="E387" s="549">
        <v>90.281077270522559</v>
      </c>
      <c r="F387" s="548">
        <v>3287.5659592703387</v>
      </c>
      <c r="G387" s="550">
        <v>9.718922729477443</v>
      </c>
    </row>
    <row r="388" spans="1:7">
      <c r="A388" s="545">
        <v>1975</v>
      </c>
      <c r="B388" s="546">
        <v>35660.813397203092</v>
      </c>
      <c r="C388" s="547">
        <v>100</v>
      </c>
      <c r="D388" s="548">
        <v>30077.832476587733</v>
      </c>
      <c r="E388" s="549">
        <v>84.344213188773651</v>
      </c>
      <c r="F388" s="548">
        <v>5582.9809206153586</v>
      </c>
      <c r="G388" s="550">
        <v>15.655786811226344</v>
      </c>
    </row>
    <row r="389" spans="1:7">
      <c r="A389" s="545">
        <v>1976</v>
      </c>
      <c r="B389" s="546">
        <v>44145.322648735098</v>
      </c>
      <c r="C389" s="547">
        <v>100</v>
      </c>
      <c r="D389" s="548">
        <v>37164.936335005332</v>
      </c>
      <c r="E389" s="549">
        <v>84.187710282983346</v>
      </c>
      <c r="F389" s="548">
        <v>6980.3863137297649</v>
      </c>
      <c r="G389" s="550">
        <v>15.812289717016656</v>
      </c>
    </row>
    <row r="390" spans="1:7">
      <c r="A390" s="545">
        <v>1977</v>
      </c>
      <c r="B390" s="546">
        <v>52056.209272837325</v>
      </c>
      <c r="C390" s="547">
        <v>100</v>
      </c>
      <c r="D390" s="548">
        <v>43628.626772721072</v>
      </c>
      <c r="E390" s="549">
        <v>83.810610457735109</v>
      </c>
      <c r="F390" s="548">
        <v>8427.5825001162539</v>
      </c>
      <c r="G390" s="550">
        <v>16.189389542264895</v>
      </c>
    </row>
    <row r="391" spans="1:7">
      <c r="A391" s="545">
        <v>1978</v>
      </c>
      <c r="B391" s="546">
        <v>51025.210318034631</v>
      </c>
      <c r="C391" s="547">
        <v>100</v>
      </c>
      <c r="D391" s="548">
        <v>41256.355738071521</v>
      </c>
      <c r="E391" s="549">
        <v>80.85484700783222</v>
      </c>
      <c r="F391" s="548">
        <v>9768.854579963112</v>
      </c>
      <c r="G391" s="550">
        <v>19.145152992167784</v>
      </c>
    </row>
    <row r="392" spans="1:7">
      <c r="A392" s="545">
        <v>1979</v>
      </c>
      <c r="B392" s="546">
        <v>71062.532139770119</v>
      </c>
      <c r="C392" s="547">
        <v>100</v>
      </c>
      <c r="D392" s="548">
        <v>60110.032066365136</v>
      </c>
      <c r="E392" s="549">
        <v>84.587517861222651</v>
      </c>
      <c r="F392" s="548">
        <v>10952.500073404981</v>
      </c>
      <c r="G392" s="550">
        <v>15.412482138777348</v>
      </c>
    </row>
    <row r="393" spans="1:7">
      <c r="A393" s="545">
        <v>1980</v>
      </c>
      <c r="B393" s="546">
        <v>93743.014290581646</v>
      </c>
      <c r="C393" s="547">
        <v>100</v>
      </c>
      <c r="D393" s="548">
        <v>79885.631080915482</v>
      </c>
      <c r="E393" s="549">
        <v>85.217689750500782</v>
      </c>
      <c r="F393" s="548">
        <v>13857.383209666163</v>
      </c>
      <c r="G393" s="550">
        <v>14.782310249499215</v>
      </c>
    </row>
    <row r="394" spans="1:7">
      <c r="A394" s="545">
        <v>1981</v>
      </c>
      <c r="B394" s="546">
        <v>101685.64657567083</v>
      </c>
      <c r="C394" s="547">
        <v>100</v>
      </c>
      <c r="D394" s="548">
        <v>79756.738275237672</v>
      </c>
      <c r="E394" s="549">
        <v>78.434607991488306</v>
      </c>
      <c r="F394" s="548">
        <v>21928.908300433162</v>
      </c>
      <c r="G394" s="550">
        <v>21.565392008511694</v>
      </c>
    </row>
    <row r="395" spans="1:7">
      <c r="A395" s="545">
        <v>1982</v>
      </c>
      <c r="B395" s="546">
        <v>92948.507922034652</v>
      </c>
      <c r="C395" s="547">
        <v>100</v>
      </c>
      <c r="D395" s="548">
        <v>67904.073210067625</v>
      </c>
      <c r="E395" s="549">
        <v>73.055581771173422</v>
      </c>
      <c r="F395" s="548">
        <v>25044.434711967027</v>
      </c>
      <c r="G395" s="550">
        <v>26.944418228826585</v>
      </c>
    </row>
    <row r="396" spans="1:7">
      <c r="A396" s="545">
        <v>1983</v>
      </c>
      <c r="B396" s="546">
        <v>75738.580673121498</v>
      </c>
      <c r="C396" s="547">
        <v>100</v>
      </c>
      <c r="D396" s="548">
        <v>53390.903128548365</v>
      </c>
      <c r="E396" s="549">
        <v>70.49366736746363</v>
      </c>
      <c r="F396" s="548">
        <v>22347.677544573136</v>
      </c>
      <c r="G396" s="550">
        <v>29.506332632536374</v>
      </c>
    </row>
    <row r="397" spans="1:7">
      <c r="A397" s="545">
        <v>1984</v>
      </c>
      <c r="B397" s="546">
        <v>72526.900065316469</v>
      </c>
      <c r="C397" s="547">
        <v>100</v>
      </c>
      <c r="D397" s="548">
        <v>53154.571752123375</v>
      </c>
      <c r="E397" s="549">
        <v>73.289457710522981</v>
      </c>
      <c r="F397" s="548">
        <v>19372.328313193095</v>
      </c>
      <c r="G397" s="550">
        <v>26.710542289477026</v>
      </c>
    </row>
    <row r="398" spans="1:7">
      <c r="A398" s="545">
        <v>1985</v>
      </c>
      <c r="B398" s="546">
        <v>67487.076736014453</v>
      </c>
      <c r="C398" s="547">
        <v>100</v>
      </c>
      <c r="D398" s="548">
        <v>48618.919332988487</v>
      </c>
      <c r="E398" s="549">
        <v>72.041821463342501</v>
      </c>
      <c r="F398" s="548">
        <v>18868.157403025962</v>
      </c>
      <c r="G398" s="550">
        <v>27.958178536657492</v>
      </c>
    </row>
    <row r="399" spans="1:7">
      <c r="A399" s="545">
        <v>1986</v>
      </c>
      <c r="B399" s="546">
        <v>47878.275775133698</v>
      </c>
      <c r="C399" s="547">
        <v>100</v>
      </c>
      <c r="D399" s="548">
        <v>30223.294144826563</v>
      </c>
      <c r="E399" s="549">
        <v>63.125276872488136</v>
      </c>
      <c r="F399" s="548">
        <v>17654.981630307135</v>
      </c>
      <c r="G399" s="550">
        <v>36.874723127511864</v>
      </c>
    </row>
    <row r="400" spans="1:7">
      <c r="A400" s="545">
        <v>1987</v>
      </c>
      <c r="B400" s="546">
        <v>53188.53805488738</v>
      </c>
      <c r="C400" s="547">
        <v>100</v>
      </c>
      <c r="D400" s="548">
        <v>35801.922053186601</v>
      </c>
      <c r="E400" s="549">
        <v>67.311348201075134</v>
      </c>
      <c r="F400" s="548">
        <v>17386.616001700779</v>
      </c>
      <c r="G400" s="550">
        <v>32.688651798924859</v>
      </c>
    </row>
    <row r="401" spans="1:7">
      <c r="A401" s="545">
        <v>1988</v>
      </c>
      <c r="B401" s="546">
        <v>42934.92995231165</v>
      </c>
      <c r="C401" s="547">
        <v>100</v>
      </c>
      <c r="D401" s="548">
        <v>24861.348733048322</v>
      </c>
      <c r="E401" s="549">
        <v>57.904714787382041</v>
      </c>
      <c r="F401" s="548">
        <v>18073.581219263328</v>
      </c>
      <c r="G401" s="550">
        <v>42.095285212617966</v>
      </c>
    </row>
    <row r="402" spans="1:7">
      <c r="A402" s="545">
        <v>1989</v>
      </c>
      <c r="B402" s="546">
        <v>66503.050326167955</v>
      </c>
      <c r="C402" s="547">
        <v>100</v>
      </c>
      <c r="D402" s="548">
        <v>47225.541060057243</v>
      </c>
      <c r="E402" s="549">
        <v>71.01259390123748</v>
      </c>
      <c r="F402" s="548">
        <v>19277.509266110712</v>
      </c>
      <c r="G402" s="550">
        <v>28.987406098762513</v>
      </c>
    </row>
    <row r="403" spans="1:7">
      <c r="A403" s="545">
        <v>1990</v>
      </c>
      <c r="B403" s="546">
        <v>114092.92384315634</v>
      </c>
      <c r="C403" s="547">
        <v>100</v>
      </c>
      <c r="D403" s="548">
        <v>85602.020586517989</v>
      </c>
      <c r="E403" s="549">
        <v>75.028334539129844</v>
      </c>
      <c r="F403" s="548">
        <v>28490.903256638354</v>
      </c>
      <c r="G403" s="550">
        <v>24.971665460870149</v>
      </c>
    </row>
    <row r="404" spans="1:7">
      <c r="A404" s="545">
        <v>1991</v>
      </c>
      <c r="B404" s="546">
        <v>97197.334850196479</v>
      </c>
      <c r="C404" s="547">
        <v>100</v>
      </c>
      <c r="D404" s="548">
        <v>75169.576468118175</v>
      </c>
      <c r="E404" s="549">
        <v>77.337075737695727</v>
      </c>
      <c r="F404" s="548">
        <v>22027.758382078304</v>
      </c>
      <c r="G404" s="550">
        <v>22.662924262304273</v>
      </c>
    </row>
    <row r="405" spans="1:7">
      <c r="A405" s="545">
        <v>1992</v>
      </c>
      <c r="B405" s="546">
        <v>111568.83109241004</v>
      </c>
      <c r="C405" s="547">
        <v>100.00000000000001</v>
      </c>
      <c r="D405" s="548">
        <v>80757.411158675459</v>
      </c>
      <c r="E405" s="549">
        <v>72.383487724977471</v>
      </c>
      <c r="F405" s="548">
        <v>30811.419933734582</v>
      </c>
      <c r="G405" s="550">
        <v>27.616512275022544</v>
      </c>
    </row>
    <row r="406" spans="1:7">
      <c r="A406" s="545">
        <v>1993</v>
      </c>
      <c r="B406" s="546">
        <v>110156.20831236045</v>
      </c>
      <c r="C406" s="547">
        <v>100</v>
      </c>
      <c r="D406" s="548">
        <v>75632.746269425043</v>
      </c>
      <c r="E406" s="549">
        <v>68.659540327459155</v>
      </c>
      <c r="F406" s="548">
        <v>34523.462042935411</v>
      </c>
      <c r="G406" s="550">
        <v>31.340459672540845</v>
      </c>
    </row>
    <row r="407" spans="1:7">
      <c r="A407" s="545">
        <v>1994</v>
      </c>
      <c r="B407" s="546">
        <v>108174.09055450035</v>
      </c>
      <c r="C407" s="547">
        <v>99.999999999999986</v>
      </c>
      <c r="D407" s="548">
        <v>70516.152418522135</v>
      </c>
      <c r="E407" s="549">
        <v>65.187654508631738</v>
      </c>
      <c r="F407" s="548">
        <v>37657.938135978206</v>
      </c>
      <c r="G407" s="550">
        <v>34.812345491368248</v>
      </c>
    </row>
    <row r="408" spans="1:7">
      <c r="A408" s="545">
        <v>1995</v>
      </c>
      <c r="B408" s="546">
        <v>117195.65878304835</v>
      </c>
      <c r="C408" s="547">
        <v>100</v>
      </c>
      <c r="D408" s="548">
        <v>76065.142314088574</v>
      </c>
      <c r="E408" s="549">
        <v>64.904402691997106</v>
      </c>
      <c r="F408" s="548">
        <v>41130.516468959773</v>
      </c>
      <c r="G408" s="550">
        <v>35.095597308002894</v>
      </c>
    </row>
    <row r="409" spans="1:7">
      <c r="A409" s="545">
        <v>1996</v>
      </c>
      <c r="B409" s="546">
        <v>132795.90940882146</v>
      </c>
      <c r="C409" s="547">
        <v>100</v>
      </c>
      <c r="D409" s="548">
        <v>89380.403569529837</v>
      </c>
      <c r="E409" s="549">
        <v>67.30659398126943</v>
      </c>
      <c r="F409" s="548">
        <v>43415.505839291625</v>
      </c>
      <c r="G409" s="550">
        <v>32.693406018730563</v>
      </c>
    </row>
    <row r="410" spans="1:7">
      <c r="A410" s="545">
        <v>1997</v>
      </c>
      <c r="B410" s="546">
        <v>135272.47871658538</v>
      </c>
      <c r="C410" s="547">
        <v>100</v>
      </c>
      <c r="D410" s="548">
        <v>91877.671908525459</v>
      </c>
      <c r="E410" s="549">
        <v>67.920446775446422</v>
      </c>
      <c r="F410" s="548">
        <v>43394.806808059919</v>
      </c>
      <c r="G410" s="550">
        <v>32.079553224553578</v>
      </c>
    </row>
    <row r="411" spans="1:7">
      <c r="A411" s="545">
        <v>1998</v>
      </c>
      <c r="B411" s="546">
        <v>123410.74609375029</v>
      </c>
      <c r="C411" s="547">
        <v>100</v>
      </c>
      <c r="D411" s="548">
        <v>74809.80638060288</v>
      </c>
      <c r="E411" s="549">
        <v>60.618551259525496</v>
      </c>
      <c r="F411" s="548">
        <v>48600.939713147418</v>
      </c>
      <c r="G411" s="550">
        <v>39.381448740474504</v>
      </c>
    </row>
    <row r="412" spans="1:7">
      <c r="A412" s="545">
        <v>1999</v>
      </c>
      <c r="B412" s="546">
        <v>141986.99131895846</v>
      </c>
      <c r="C412" s="547">
        <v>100</v>
      </c>
      <c r="D412" s="548">
        <v>90976.949447363659</v>
      </c>
      <c r="E412" s="549">
        <v>64.074144118593054</v>
      </c>
      <c r="F412" s="548">
        <v>51010.041871594804</v>
      </c>
      <c r="G412" s="550">
        <v>35.925855881406946</v>
      </c>
    </row>
    <row r="413" spans="1:7">
      <c r="A413" s="545">
        <v>2000</v>
      </c>
      <c r="B413" s="546">
        <v>187835.83924312299</v>
      </c>
      <c r="C413" s="547">
        <v>100</v>
      </c>
      <c r="D413" s="548">
        <v>132213.77671350644</v>
      </c>
      <c r="E413" s="549">
        <v>70.387939408292141</v>
      </c>
      <c r="F413" s="548">
        <v>55622.06252961656</v>
      </c>
      <c r="G413" s="550">
        <v>29.612060591707866</v>
      </c>
    </row>
    <row r="414" spans="1:7">
      <c r="A414" s="545">
        <v>2001</v>
      </c>
      <c r="B414" s="546">
        <v>177844.56060326804</v>
      </c>
      <c r="C414" s="547">
        <v>100</v>
      </c>
      <c r="D414" s="548">
        <v>120401.41895326803</v>
      </c>
      <c r="E414" s="549">
        <v>67.7003662888836</v>
      </c>
      <c r="F414" s="548">
        <v>57443.141650000005</v>
      </c>
      <c r="G414" s="551">
        <v>32.299633711116407</v>
      </c>
    </row>
    <row r="415" spans="1:7">
      <c r="A415" s="545">
        <v>2002</v>
      </c>
      <c r="B415" s="546">
        <v>187017.81035811896</v>
      </c>
      <c r="C415" s="547">
        <v>100.00000000000001</v>
      </c>
      <c r="D415" s="548">
        <v>121782.02245811897</v>
      </c>
      <c r="E415" s="549">
        <v>65.117874187982167</v>
      </c>
      <c r="F415" s="548">
        <v>65235.787900000003</v>
      </c>
      <c r="G415" s="551">
        <v>34.882125812017847</v>
      </c>
    </row>
    <row r="416" spans="1:7">
      <c r="A416" s="545">
        <v>2003</v>
      </c>
      <c r="B416" s="546">
        <v>222064.04890230001</v>
      </c>
      <c r="C416" s="547">
        <v>99.999999999999986</v>
      </c>
      <c r="D416" s="548">
        <v>149977.70439999999</v>
      </c>
      <c r="E416" s="549">
        <v>67.538039201466887</v>
      </c>
      <c r="F416" s="548">
        <v>72086.344502300009</v>
      </c>
      <c r="G416" s="551">
        <v>32.461960798533099</v>
      </c>
    </row>
    <row r="417" spans="1:7">
      <c r="A417" s="545">
        <v>2004</v>
      </c>
      <c r="B417" s="552">
        <v>291134.94220200001</v>
      </c>
      <c r="C417" s="553">
        <v>99.999999999999986</v>
      </c>
      <c r="D417" s="554">
        <v>204495.00099999999</v>
      </c>
      <c r="E417" s="555">
        <v>70.240624314381989</v>
      </c>
      <c r="F417" s="554">
        <v>86639.941202000002</v>
      </c>
      <c r="G417" s="556">
        <v>29.759375685618</v>
      </c>
    </row>
    <row r="418" spans="1:7">
      <c r="A418" s="545">
        <v>2005</v>
      </c>
      <c r="B418" s="546">
        <v>383430.31921300001</v>
      </c>
      <c r="C418" s="547">
        <v>100</v>
      </c>
      <c r="D418" s="548">
        <v>284938.11100000003</v>
      </c>
      <c r="E418" s="549">
        <v>74.3128794782954</v>
      </c>
      <c r="F418" s="548">
        <v>98492.208213000005</v>
      </c>
      <c r="G418" s="551">
        <v>25.687120521704603</v>
      </c>
    </row>
    <row r="419" spans="1:7">
      <c r="A419" s="545">
        <v>2006</v>
      </c>
      <c r="B419" s="546">
        <v>492249.534591</v>
      </c>
      <c r="C419" s="547">
        <v>100</v>
      </c>
      <c r="D419" s="548">
        <v>377292.79200000002</v>
      </c>
      <c r="E419" s="549">
        <v>76.646652863467878</v>
      </c>
      <c r="F419" s="548">
        <v>114956.742591</v>
      </c>
      <c r="G419" s="551">
        <v>23.353347136532125</v>
      </c>
    </row>
    <row r="420" spans="1:7" s="449" customFormat="1">
      <c r="A420" s="545">
        <v>2007</v>
      </c>
      <c r="B420" s="546">
        <v>545367</v>
      </c>
      <c r="C420" s="547">
        <v>100</v>
      </c>
      <c r="D420" s="548">
        <v>407934</v>
      </c>
      <c r="E420" s="549">
        <v>74.799905384814252</v>
      </c>
      <c r="F420" s="548">
        <v>137433</v>
      </c>
      <c r="G420" s="551">
        <v>25.200094615185737</v>
      </c>
    </row>
    <row r="421" spans="1:7">
      <c r="A421" s="545">
        <v>2008</v>
      </c>
      <c r="B421" s="546">
        <v>705159.12021122966</v>
      </c>
      <c r="C421" s="547">
        <v>100</v>
      </c>
      <c r="D421" s="548">
        <v>537434.80763722584</v>
      </c>
      <c r="E421" s="549">
        <v>76.214685768545095</v>
      </c>
      <c r="F421" s="548">
        <v>167724.31257400376</v>
      </c>
      <c r="G421" s="551">
        <v>23.785314231454898</v>
      </c>
    </row>
    <row r="422" spans="1:7">
      <c r="A422" s="545">
        <v>2009</v>
      </c>
      <c r="B422" s="552">
        <v>535310.82681124576</v>
      </c>
      <c r="C422" s="553">
        <v>100</v>
      </c>
      <c r="D422" s="554">
        <v>369321.76537430345</v>
      </c>
      <c r="E422" s="555">
        <v>68.992022368441425</v>
      </c>
      <c r="F422" s="554">
        <v>165989.06143694231</v>
      </c>
      <c r="G422" s="556">
        <v>31.007977631558571</v>
      </c>
    </row>
    <row r="423" spans="1:7" ht="15.75" thickBot="1">
      <c r="A423" s="557" t="s">
        <v>433</v>
      </c>
      <c r="B423" s="558">
        <v>620316.47685125005</v>
      </c>
      <c r="C423" s="559">
        <v>100</v>
      </c>
      <c r="D423" s="560">
        <v>443284.74331115105</v>
      </c>
      <c r="E423" s="561">
        <v>71.461062192202476</v>
      </c>
      <c r="F423" s="560">
        <v>177031.73354009897</v>
      </c>
      <c r="G423" s="562">
        <v>28.53893780779752</v>
      </c>
    </row>
    <row r="424" spans="1:7" ht="15.75" thickBot="1">
      <c r="A424" s="477" t="s">
        <v>419</v>
      </c>
      <c r="B424" s="477"/>
      <c r="C424" s="477"/>
      <c r="D424" s="477"/>
      <c r="E424" s="477"/>
      <c r="F424" s="477"/>
      <c r="G424" s="477"/>
    </row>
    <row r="425" spans="1:7" ht="15.75" thickBot="1">
      <c r="A425" s="452"/>
      <c r="B425" s="453">
        <v>18886.182364995955</v>
      </c>
      <c r="C425" s="453" t="s">
        <v>394</v>
      </c>
      <c r="D425" s="453">
        <v>17566.828317965083</v>
      </c>
      <c r="E425" s="453" t="s">
        <v>394</v>
      </c>
      <c r="F425" s="453">
        <v>23253.149043834252</v>
      </c>
      <c r="G425" s="478" t="s">
        <v>394</v>
      </c>
    </row>
    <row r="426" spans="1:7">
      <c r="A426" s="463" t="s">
        <v>434</v>
      </c>
      <c r="B426" s="311"/>
      <c r="C426" s="1"/>
      <c r="D426" s="1"/>
      <c r="E426" s="1"/>
      <c r="F426" s="463"/>
    </row>
    <row r="427" spans="1:7">
      <c r="A427" s="456" t="s">
        <v>396</v>
      </c>
      <c r="B427" s="449"/>
      <c r="C427" s="563"/>
      <c r="D427" s="564"/>
      <c r="E427" s="563"/>
      <c r="F427" s="456"/>
      <c r="G427" s="449"/>
    </row>
    <row r="428" spans="1:7">
      <c r="A428" s="456" t="s">
        <v>397</v>
      </c>
      <c r="B428" s="311"/>
      <c r="C428" s="1"/>
      <c r="D428" s="1"/>
      <c r="E428" s="1"/>
      <c r="F428" s="456"/>
    </row>
    <row r="429" spans="1:7">
      <c r="A429" s="457" t="s">
        <v>73</v>
      </c>
      <c r="B429" s="25"/>
      <c r="C429" s="25"/>
      <c r="D429" s="25"/>
      <c r="E429" s="25"/>
      <c r="F429" s="25"/>
    </row>
    <row r="430" spans="1:7">
      <c r="A430" s="458" t="s">
        <v>398</v>
      </c>
      <c r="B430" s="458"/>
      <c r="C430" s="458"/>
      <c r="D430" s="458"/>
      <c r="E430" s="458"/>
      <c r="F430" s="458"/>
      <c r="G430" s="458"/>
    </row>
    <row r="431" spans="1:7">
      <c r="A431" s="458" t="s">
        <v>399</v>
      </c>
      <c r="B431" s="458"/>
      <c r="C431" s="458"/>
      <c r="D431" s="458"/>
      <c r="E431" s="458"/>
      <c r="F431" s="458"/>
      <c r="G431" s="458"/>
    </row>
    <row r="433" spans="1:7">
      <c r="A433" s="481" t="s">
        <v>435</v>
      </c>
      <c r="B433" s="481"/>
      <c r="C433" s="481"/>
      <c r="D433" s="481"/>
      <c r="E433" s="481"/>
      <c r="F433" s="481"/>
      <c r="G433" s="481"/>
    </row>
    <row r="434" spans="1:7" ht="15.75" thickBot="1">
      <c r="A434" s="417" t="s">
        <v>386</v>
      </c>
      <c r="B434" s="417"/>
      <c r="C434" s="461"/>
      <c r="D434" s="461"/>
      <c r="E434" s="461"/>
      <c r="F434" s="461"/>
      <c r="G434" s="461"/>
    </row>
    <row r="435" spans="1:7">
      <c r="A435" s="565" t="s">
        <v>69</v>
      </c>
      <c r="B435" s="566" t="s">
        <v>67</v>
      </c>
      <c r="C435" s="567"/>
      <c r="D435" s="568" t="s">
        <v>429</v>
      </c>
      <c r="E435" s="569"/>
      <c r="F435" s="568" t="s">
        <v>430</v>
      </c>
      <c r="G435" s="569"/>
    </row>
    <row r="436" spans="1:7" ht="26.25" thickBot="1">
      <c r="A436" s="570"/>
      <c r="B436" s="427" t="s">
        <v>68</v>
      </c>
      <c r="C436" s="472" t="s">
        <v>405</v>
      </c>
      <c r="D436" s="427" t="s">
        <v>68</v>
      </c>
      <c r="E436" s="472" t="s">
        <v>405</v>
      </c>
      <c r="F436" s="427" t="s">
        <v>68</v>
      </c>
      <c r="G436" s="472" t="s">
        <v>405</v>
      </c>
    </row>
    <row r="437" spans="1:7">
      <c r="A437" s="538">
        <v>1970</v>
      </c>
      <c r="B437" s="539">
        <v>3267.1996135194722</v>
      </c>
      <c r="C437" s="571" t="s">
        <v>394</v>
      </c>
      <c r="D437" s="541">
        <v>2509.1359656242466</v>
      </c>
      <c r="E437" s="542" t="s">
        <v>394</v>
      </c>
      <c r="F437" s="543">
        <v>758.0636478952257</v>
      </c>
      <c r="G437" s="544" t="s">
        <v>394</v>
      </c>
    </row>
    <row r="438" spans="1:7">
      <c r="A438" s="545">
        <v>1971</v>
      </c>
      <c r="B438" s="546">
        <v>5023.0214778283662</v>
      </c>
      <c r="C438" s="572">
        <v>53.740881244090815</v>
      </c>
      <c r="D438" s="548">
        <v>4100.1369419207058</v>
      </c>
      <c r="E438" s="549">
        <v>63.408320557098023</v>
      </c>
      <c r="F438" s="548">
        <v>922.88453590766073</v>
      </c>
      <c r="G438" s="550">
        <v>21.742354810188118</v>
      </c>
    </row>
    <row r="439" spans="1:7">
      <c r="A439" s="545">
        <v>1972</v>
      </c>
      <c r="B439" s="546">
        <v>6584.0798268418494</v>
      </c>
      <c r="C439" s="572">
        <v>31.078074340394522</v>
      </c>
      <c r="D439" s="548">
        <v>5288.8081380102676</v>
      </c>
      <c r="E439" s="549">
        <v>28.991012079043628</v>
      </c>
      <c r="F439" s="548">
        <v>1295.2716888315817</v>
      </c>
      <c r="G439" s="550">
        <v>40.350351364125601</v>
      </c>
    </row>
    <row r="440" spans="1:7">
      <c r="A440" s="545">
        <v>1973</v>
      </c>
      <c r="B440" s="546">
        <v>10486.556001884604</v>
      </c>
      <c r="C440" s="572">
        <v>59.271398246619299</v>
      </c>
      <c r="D440" s="548">
        <v>8663.4575057470101</v>
      </c>
      <c r="E440" s="549">
        <v>63.807369820874953</v>
      </c>
      <c r="F440" s="548">
        <v>1823.0984961375943</v>
      </c>
      <c r="G440" s="550">
        <v>40.750277479016489</v>
      </c>
    </row>
    <row r="441" spans="1:7">
      <c r="A441" s="545" t="s">
        <v>432</v>
      </c>
      <c r="B441" s="546">
        <v>33826.444049186313</v>
      </c>
      <c r="C441" s="572">
        <v>222.56962193409493</v>
      </c>
      <c r="D441" s="548">
        <v>30538.878089915976</v>
      </c>
      <c r="E441" s="549">
        <v>252.50219753092387</v>
      </c>
      <c r="F441" s="548">
        <v>3287.5659592703387</v>
      </c>
      <c r="G441" s="550">
        <v>80.328488352952775</v>
      </c>
    </row>
    <row r="442" spans="1:7">
      <c r="A442" s="545">
        <v>1975</v>
      </c>
      <c r="B442" s="546">
        <v>35660.813397203092</v>
      </c>
      <c r="C442" s="572">
        <v>5.4228855547141279</v>
      </c>
      <c r="D442" s="548">
        <v>30077.832476587733</v>
      </c>
      <c r="E442" s="549">
        <v>-1.5097005593027433</v>
      </c>
      <c r="F442" s="548">
        <v>5582.9809206153586</v>
      </c>
      <c r="G442" s="550">
        <v>69.821107463178549</v>
      </c>
    </row>
    <row r="443" spans="1:7">
      <c r="A443" s="545">
        <v>1976</v>
      </c>
      <c r="B443" s="546">
        <v>44145.322648735098</v>
      </c>
      <c r="C443" s="572">
        <v>23.792248250280949</v>
      </c>
      <c r="D443" s="548">
        <v>37164.936335005332</v>
      </c>
      <c r="E443" s="549">
        <v>23.5625484779667</v>
      </c>
      <c r="F443" s="548">
        <v>6980.3863137297649</v>
      </c>
      <c r="G443" s="550">
        <v>25.029736138886591</v>
      </c>
    </row>
    <row r="444" spans="1:7">
      <c r="A444" s="545">
        <v>1977</v>
      </c>
      <c r="B444" s="546">
        <v>52056.209272837325</v>
      </c>
      <c r="C444" s="572">
        <v>17.920101495348106</v>
      </c>
      <c r="D444" s="548">
        <v>43628.626772721072</v>
      </c>
      <c r="E444" s="549">
        <v>17.391905045798907</v>
      </c>
      <c r="F444" s="548">
        <v>8427.5825001162539</v>
      </c>
      <c r="G444" s="550">
        <v>20.732322271906199</v>
      </c>
    </row>
    <row r="445" spans="1:7">
      <c r="A445" s="545">
        <v>1978</v>
      </c>
      <c r="B445" s="546">
        <v>51025.210318034631</v>
      </c>
      <c r="C445" s="572">
        <v>-1.980549427636987</v>
      </c>
      <c r="D445" s="548">
        <v>41256.355738071521</v>
      </c>
      <c r="E445" s="549">
        <v>-5.437418525702526</v>
      </c>
      <c r="F445" s="548">
        <v>9768.854579963112</v>
      </c>
      <c r="G445" s="550">
        <v>15.915264903409195</v>
      </c>
    </row>
    <row r="446" spans="1:7">
      <c r="A446" s="545">
        <v>1979</v>
      </c>
      <c r="B446" s="546">
        <v>71062.532139770119</v>
      </c>
      <c r="C446" s="572">
        <v>39.26945464182316</v>
      </c>
      <c r="D446" s="548">
        <v>60110.032066365136</v>
      </c>
      <c r="E446" s="549">
        <v>45.69884079920169</v>
      </c>
      <c r="F446" s="548">
        <v>10952.500073404981</v>
      </c>
      <c r="G446" s="550">
        <v>12.11652280984552</v>
      </c>
    </row>
    <row r="447" spans="1:7">
      <c r="A447" s="545">
        <v>1980</v>
      </c>
      <c r="B447" s="546">
        <v>93743.014290581646</v>
      </c>
      <c r="C447" s="572">
        <v>31.916231335807424</v>
      </c>
      <c r="D447" s="548">
        <v>79885.631080915482</v>
      </c>
      <c r="E447" s="549">
        <v>32.898999276388452</v>
      </c>
      <c r="F447" s="548">
        <v>13857.383209666163</v>
      </c>
      <c r="G447" s="550">
        <v>26.52255756030408</v>
      </c>
    </row>
    <row r="448" spans="1:7">
      <c r="A448" s="545">
        <v>1981</v>
      </c>
      <c r="B448" s="546">
        <v>101685.64657567083</v>
      </c>
      <c r="C448" s="572">
        <v>8.4727724462420895</v>
      </c>
      <c r="D448" s="548">
        <v>79756.738275237672</v>
      </c>
      <c r="E448" s="549">
        <v>-0.16134667015055015</v>
      </c>
      <c r="F448" s="548">
        <v>21928.908300433162</v>
      </c>
      <c r="G448" s="550">
        <v>58.247108914017332</v>
      </c>
    </row>
    <row r="449" spans="1:8">
      <c r="A449" s="545">
        <v>1982</v>
      </c>
      <c r="B449" s="546">
        <v>92948.507922034652</v>
      </c>
      <c r="C449" s="572">
        <v>-8.5923027957877167</v>
      </c>
      <c r="D449" s="548">
        <v>67904.073210067625</v>
      </c>
      <c r="E449" s="549">
        <v>-14.861020299334356</v>
      </c>
      <c r="F449" s="548">
        <v>25044.434711967027</v>
      </c>
      <c r="G449" s="550">
        <v>14.207394042832149</v>
      </c>
    </row>
    <row r="450" spans="1:8">
      <c r="A450" s="545">
        <v>1983</v>
      </c>
      <c r="B450" s="546">
        <v>75738.580673121498</v>
      </c>
      <c r="C450" s="572">
        <v>-18.51554977445025</v>
      </c>
      <c r="D450" s="548">
        <v>53390.903128548365</v>
      </c>
      <c r="E450" s="549">
        <v>-21.373047882741005</v>
      </c>
      <c r="F450" s="548">
        <v>22347.677544573136</v>
      </c>
      <c r="G450" s="550">
        <v>-10.767889946045756</v>
      </c>
    </row>
    <row r="451" spans="1:8">
      <c r="A451" s="545">
        <v>1984</v>
      </c>
      <c r="B451" s="546">
        <v>72526.900065316469</v>
      </c>
      <c r="C451" s="572">
        <v>-4.2404816399534155</v>
      </c>
      <c r="D451" s="548">
        <v>53154.571752123375</v>
      </c>
      <c r="E451" s="549">
        <v>-0.4426435264748676</v>
      </c>
      <c r="F451" s="548">
        <v>19372.328313193095</v>
      </c>
      <c r="G451" s="550">
        <v>-13.313908013240365</v>
      </c>
    </row>
    <row r="452" spans="1:8">
      <c r="A452" s="545">
        <v>1985</v>
      </c>
      <c r="B452" s="546">
        <v>67487.076736014453</v>
      </c>
      <c r="C452" s="572">
        <v>-6.9489021656285388</v>
      </c>
      <c r="D452" s="548">
        <v>48618.919332988487</v>
      </c>
      <c r="E452" s="549">
        <v>-8.5329488501686654</v>
      </c>
      <c r="F452" s="548">
        <v>18868.157403025962</v>
      </c>
      <c r="G452" s="550">
        <v>-2.6025313117565645</v>
      </c>
    </row>
    <row r="453" spans="1:8">
      <c r="A453" s="545">
        <v>1986</v>
      </c>
      <c r="B453" s="546">
        <v>47878.275775133698</v>
      </c>
      <c r="C453" s="572">
        <v>-29.055638367006836</v>
      </c>
      <c r="D453" s="548">
        <v>30223.294144826563</v>
      </c>
      <c r="E453" s="549">
        <v>-37.836351446175165</v>
      </c>
      <c r="F453" s="548">
        <v>17654.981630307135</v>
      </c>
      <c r="G453" s="550">
        <v>-6.429752237090554</v>
      </c>
    </row>
    <row r="454" spans="1:8">
      <c r="A454" s="545">
        <v>1987</v>
      </c>
      <c r="B454" s="546">
        <v>53188.53805488738</v>
      </c>
      <c r="C454" s="572">
        <v>11.091172757962269</v>
      </c>
      <c r="D454" s="548">
        <v>35801.922053186601</v>
      </c>
      <c r="E454" s="549">
        <v>18.458040614725491</v>
      </c>
      <c r="F454" s="548">
        <v>17386.616001700779</v>
      </c>
      <c r="G454" s="550">
        <v>-1.5200561191503539</v>
      </c>
    </row>
    <row r="455" spans="1:8">
      <c r="A455" s="545">
        <v>1988</v>
      </c>
      <c r="B455" s="546">
        <v>42934.92995231165</v>
      </c>
      <c r="C455" s="572">
        <v>-19.277852856182335</v>
      </c>
      <c r="D455" s="548">
        <v>24861.348733048322</v>
      </c>
      <c r="E455" s="549">
        <v>-30.558620020135194</v>
      </c>
      <c r="F455" s="548">
        <v>18073.581219263328</v>
      </c>
      <c r="G455" s="550">
        <v>3.9511151422182849</v>
      </c>
    </row>
    <row r="456" spans="1:8">
      <c r="A456" s="545">
        <v>1989</v>
      </c>
      <c r="B456" s="546">
        <v>66503.050326167955</v>
      </c>
      <c r="C456" s="572">
        <v>54.892648945820355</v>
      </c>
      <c r="D456" s="548">
        <v>47225.541060057243</v>
      </c>
      <c r="E456" s="549">
        <v>89.955668001551686</v>
      </c>
      <c r="F456" s="548">
        <v>19277.509266110712</v>
      </c>
      <c r="G456" s="550">
        <v>6.6612589516249443</v>
      </c>
    </row>
    <row r="457" spans="1:8">
      <c r="A457" s="545">
        <v>1990</v>
      </c>
      <c r="B457" s="546">
        <v>114092.92384315634</v>
      </c>
      <c r="C457" s="572">
        <v>71.560437128193627</v>
      </c>
      <c r="D457" s="548">
        <v>85602.020586517989</v>
      </c>
      <c r="E457" s="549">
        <v>81.262127791520612</v>
      </c>
      <c r="F457" s="548">
        <v>28490.903256638354</v>
      </c>
      <c r="G457" s="550">
        <v>47.793487547296962</v>
      </c>
    </row>
    <row r="458" spans="1:8">
      <c r="A458" s="545">
        <v>1991</v>
      </c>
      <c r="B458" s="546">
        <v>97197.334850196479</v>
      </c>
      <c r="C458" s="572">
        <v>-14.808621274520277</v>
      </c>
      <c r="D458" s="548">
        <v>75169.576468118175</v>
      </c>
      <c r="E458" s="549">
        <v>-12.187147040361907</v>
      </c>
      <c r="F458" s="548">
        <v>22027.758382078304</v>
      </c>
      <c r="G458" s="550">
        <v>-22.684941984259993</v>
      </c>
    </row>
    <row r="459" spans="1:8">
      <c r="A459" s="545">
        <v>1992</v>
      </c>
      <c r="B459" s="546">
        <v>111568.83109241004</v>
      </c>
      <c r="C459" s="572">
        <v>14.785895379089723</v>
      </c>
      <c r="D459" s="548">
        <v>80757.411158675459</v>
      </c>
      <c r="E459" s="549">
        <v>7.4336386515723802</v>
      </c>
      <c r="F459" s="548">
        <v>30811.419933734582</v>
      </c>
      <c r="G459" s="550">
        <v>39.875421726082806</v>
      </c>
    </row>
    <row r="460" spans="1:8">
      <c r="A460" s="545">
        <v>1993</v>
      </c>
      <c r="B460" s="546">
        <v>110156.20831236045</v>
      </c>
      <c r="C460" s="572">
        <v>-1.2661446447167179</v>
      </c>
      <c r="D460" s="548">
        <v>75632.746269425043</v>
      </c>
      <c r="E460" s="549">
        <v>-6.3457518210697401</v>
      </c>
      <c r="F460" s="548">
        <v>34523.462042935411</v>
      </c>
      <c r="G460" s="550">
        <v>12.047617789716398</v>
      </c>
    </row>
    <row r="461" spans="1:8">
      <c r="A461" s="545">
        <v>1994</v>
      </c>
      <c r="B461" s="546">
        <v>108174.09055450035</v>
      </c>
      <c r="C461" s="572">
        <v>-1.7993699930552935</v>
      </c>
      <c r="D461" s="548">
        <v>70516.152418522135</v>
      </c>
      <c r="E461" s="549">
        <v>-6.7650509908448413</v>
      </c>
      <c r="F461" s="548">
        <v>37657.938135978206</v>
      </c>
      <c r="G461" s="550">
        <v>9.0792635140258398</v>
      </c>
    </row>
    <row r="462" spans="1:8">
      <c r="A462" s="545">
        <v>1995</v>
      </c>
      <c r="B462" s="546">
        <v>117195.65878304835</v>
      </c>
      <c r="C462" s="572">
        <v>8.339860480733833</v>
      </c>
      <c r="D462" s="548">
        <v>76065.142314088574</v>
      </c>
      <c r="E462" s="549">
        <v>7.8691047444456501</v>
      </c>
      <c r="F462" s="548">
        <v>41130.516468959773</v>
      </c>
      <c r="G462" s="550">
        <v>9.2213713890614883</v>
      </c>
    </row>
    <row r="463" spans="1:8">
      <c r="A463" s="545">
        <v>1996</v>
      </c>
      <c r="B463" s="546">
        <v>132795.90940882146</v>
      </c>
      <c r="C463" s="572">
        <v>13.311287114015187</v>
      </c>
      <c r="D463" s="548">
        <v>89380.403569529837</v>
      </c>
      <c r="E463" s="549">
        <v>17.505076373169487</v>
      </c>
      <c r="F463" s="548">
        <v>43415.505839291625</v>
      </c>
      <c r="G463" s="550">
        <v>5.5554599516305103</v>
      </c>
    </row>
    <row r="464" spans="1:8">
      <c r="A464" s="545">
        <v>1997</v>
      </c>
      <c r="B464" s="546">
        <v>135272.47871658538</v>
      </c>
      <c r="C464" s="572">
        <v>1.8649439721366718</v>
      </c>
      <c r="D464" s="548">
        <v>91877.671908525459</v>
      </c>
      <c r="E464" s="549">
        <v>2.7939774707472367</v>
      </c>
      <c r="F464" s="548">
        <v>43394.806808059919</v>
      </c>
      <c r="G464" s="550">
        <v>-4.7676586582511504E-2</v>
      </c>
      <c r="H464" s="3"/>
    </row>
    <row r="465" spans="1:7">
      <c r="A465" s="545">
        <v>1998</v>
      </c>
      <c r="B465" s="546">
        <v>123410.74609375029</v>
      </c>
      <c r="C465" s="572">
        <v>-8.7687700671820039</v>
      </c>
      <c r="D465" s="548">
        <v>74809.80638060288</v>
      </c>
      <c r="E465" s="549">
        <v>-18.576728353451927</v>
      </c>
      <c r="F465" s="548">
        <v>48600.939713147418</v>
      </c>
      <c r="G465" s="550">
        <v>11.997133500593307</v>
      </c>
    </row>
    <row r="466" spans="1:7">
      <c r="A466" s="545">
        <v>1999</v>
      </c>
      <c r="B466" s="546">
        <v>141986.99131895846</v>
      </c>
      <c r="C466" s="572">
        <v>15.052372514705098</v>
      </c>
      <c r="D466" s="548">
        <v>90976.949447363659</v>
      </c>
      <c r="E466" s="549">
        <v>21.610994398927758</v>
      </c>
      <c r="F466" s="548">
        <v>51010.041871594804</v>
      </c>
      <c r="G466" s="550">
        <v>4.9569044809964424</v>
      </c>
    </row>
    <row r="467" spans="1:7">
      <c r="A467" s="545">
        <v>2000</v>
      </c>
      <c r="B467" s="546">
        <v>187835.83924312299</v>
      </c>
      <c r="C467" s="572">
        <v>32.290879254684711</v>
      </c>
      <c r="D467" s="548">
        <v>132213.77671350644</v>
      </c>
      <c r="E467" s="549">
        <v>45.326676170870172</v>
      </c>
      <c r="F467" s="548">
        <v>55622.06252961656</v>
      </c>
      <c r="G467" s="550">
        <v>9.0413975146920649</v>
      </c>
    </row>
    <row r="468" spans="1:7">
      <c r="A468" s="545">
        <v>2001</v>
      </c>
      <c r="B468" s="546">
        <v>177844.56060326804</v>
      </c>
      <c r="C468" s="572">
        <v>-5.3191545767380717</v>
      </c>
      <c r="D468" s="548">
        <v>120401.41895326803</v>
      </c>
      <c r="E468" s="549">
        <v>-8.9342866181294767</v>
      </c>
      <c r="F468" s="548">
        <v>57443.141650000005</v>
      </c>
      <c r="G468" s="551">
        <v>3.2740230001607529</v>
      </c>
    </row>
    <row r="469" spans="1:7">
      <c r="A469" s="545">
        <v>2002</v>
      </c>
      <c r="B469" s="546">
        <v>187017.81035811896</v>
      </c>
      <c r="C469" s="572">
        <v>5.1580153611301256</v>
      </c>
      <c r="D469" s="548">
        <v>121782.02245811897</v>
      </c>
      <c r="E469" s="549">
        <v>1.1466671380233322</v>
      </c>
      <c r="F469" s="548">
        <v>65235.787900000003</v>
      </c>
      <c r="G469" s="551">
        <v>13.56584272058177</v>
      </c>
    </row>
    <row r="470" spans="1:7">
      <c r="A470" s="545">
        <v>2003</v>
      </c>
      <c r="B470" s="546">
        <v>222064.04890230001</v>
      </c>
      <c r="C470" s="572">
        <v>18.739519234596585</v>
      </c>
      <c r="D470" s="548">
        <v>149977.70439999999</v>
      </c>
      <c r="E470" s="549">
        <v>23.152581450663263</v>
      </c>
      <c r="F470" s="548">
        <v>72086.344502300009</v>
      </c>
      <c r="G470" s="551">
        <v>10.501224592858804</v>
      </c>
    </row>
    <row r="471" spans="1:7" s="449" customFormat="1">
      <c r="A471" s="545">
        <v>2004</v>
      </c>
      <c r="B471" s="552">
        <v>291134.94220200001</v>
      </c>
      <c r="C471" s="573">
        <v>31.104041217445598</v>
      </c>
      <c r="D471" s="554">
        <v>204495.00099999999</v>
      </c>
      <c r="E471" s="555">
        <v>36.350267406813316</v>
      </c>
      <c r="F471" s="554">
        <v>86639.941202000002</v>
      </c>
      <c r="G471" s="556">
        <v>20.189117370538384</v>
      </c>
    </row>
    <row r="472" spans="1:7">
      <c r="A472" s="545">
        <v>2005</v>
      </c>
      <c r="B472" s="546">
        <v>383430.31921300001</v>
      </c>
      <c r="C472" s="572">
        <v>31.701923621027305</v>
      </c>
      <c r="D472" s="548">
        <v>284938.11100000003</v>
      </c>
      <c r="E472" s="549">
        <v>39.337445710958974</v>
      </c>
      <c r="F472" s="548">
        <v>98492.208213000005</v>
      </c>
      <c r="G472" s="551">
        <v>13.679911189420807</v>
      </c>
    </row>
    <row r="473" spans="1:7">
      <c r="A473" s="545">
        <v>2006</v>
      </c>
      <c r="B473" s="546">
        <v>492249.534591</v>
      </c>
      <c r="C473" s="572">
        <v>28.380440962872768</v>
      </c>
      <c r="D473" s="548">
        <v>377292.79200000002</v>
      </c>
      <c r="E473" s="549">
        <v>32.412189677217299</v>
      </c>
      <c r="F473" s="548">
        <v>114956.742591</v>
      </c>
      <c r="G473" s="551">
        <v>16.716585684010326</v>
      </c>
    </row>
    <row r="474" spans="1:7">
      <c r="A474" s="545">
        <v>2007</v>
      </c>
      <c r="B474" s="546">
        <v>545367</v>
      </c>
      <c r="C474" s="572">
        <v>10.790759904554136</v>
      </c>
      <c r="D474" s="548">
        <v>407934</v>
      </c>
      <c r="E474" s="549">
        <v>8.121334054004393</v>
      </c>
      <c r="F474" s="548">
        <v>137433</v>
      </c>
      <c r="G474" s="551">
        <v>19.551926144051748</v>
      </c>
    </row>
    <row r="475" spans="1:7">
      <c r="A475" s="545">
        <v>2008</v>
      </c>
      <c r="B475" s="546">
        <v>705159.12021122966</v>
      </c>
      <c r="C475" s="572">
        <v>29.299924676636039</v>
      </c>
      <c r="D475" s="548">
        <v>537434.80763722584</v>
      </c>
      <c r="E475" s="549">
        <v>31.745529334947776</v>
      </c>
      <c r="F475" s="548">
        <v>167724.31257400376</v>
      </c>
      <c r="G475" s="551">
        <v>22.040785381970679</v>
      </c>
    </row>
    <row r="476" spans="1:7">
      <c r="A476" s="545">
        <v>2009</v>
      </c>
      <c r="B476" s="552">
        <v>535310.82681124576</v>
      </c>
      <c r="C476" s="573">
        <v>-24.086520124579252</v>
      </c>
      <c r="D476" s="554">
        <v>369321.76537430345</v>
      </c>
      <c r="E476" s="555">
        <v>-31.280639041972975</v>
      </c>
      <c r="F476" s="554">
        <v>165989.06143694231</v>
      </c>
      <c r="G476" s="556">
        <v>-1.0345853325801073</v>
      </c>
    </row>
    <row r="477" spans="1:7" ht="15.75" thickBot="1">
      <c r="A477" s="557" t="s">
        <v>433</v>
      </c>
      <c r="B477" s="558">
        <v>620316.47685125005</v>
      </c>
      <c r="C477" s="574">
        <v>15.879680698103613</v>
      </c>
      <c r="D477" s="560">
        <v>443284.74331115105</v>
      </c>
      <c r="E477" s="561">
        <v>20.026704318898439</v>
      </c>
      <c r="F477" s="560">
        <v>177031.73354009897</v>
      </c>
      <c r="G477" s="562">
        <v>6.6526504864609137</v>
      </c>
    </row>
    <row r="478" spans="1:7" ht="15.75" thickBot="1">
      <c r="A478" s="477" t="s">
        <v>419</v>
      </c>
      <c r="B478" s="477"/>
      <c r="C478" s="477"/>
      <c r="D478" s="477"/>
      <c r="E478" s="477"/>
      <c r="F478" s="477"/>
      <c r="G478" s="477"/>
    </row>
    <row r="479" spans="1:7" ht="15.75" thickBot="1">
      <c r="A479" s="452"/>
      <c r="B479" s="453">
        <v>18886.182364995955</v>
      </c>
      <c r="C479" s="453" t="s">
        <v>394</v>
      </c>
      <c r="D479" s="453">
        <v>17566.828317965083</v>
      </c>
      <c r="E479" s="453" t="s">
        <v>394</v>
      </c>
      <c r="F479" s="453">
        <v>23253.149043834252</v>
      </c>
      <c r="G479" s="478" t="s">
        <v>394</v>
      </c>
    </row>
    <row r="480" spans="1:7">
      <c r="A480" s="463" t="s">
        <v>395</v>
      </c>
      <c r="B480" s="311"/>
      <c r="C480" s="311"/>
      <c r="D480" s="311"/>
      <c r="E480" s="311"/>
      <c r="F480" s="463"/>
    </row>
    <row r="481" spans="1:7">
      <c r="A481" s="456" t="s">
        <v>396</v>
      </c>
      <c r="B481" s="449"/>
      <c r="C481" s="449"/>
      <c r="D481" s="449"/>
      <c r="E481" s="449"/>
      <c r="F481" s="456"/>
      <c r="G481" s="449"/>
    </row>
    <row r="482" spans="1:7">
      <c r="A482" s="456" t="s">
        <v>397</v>
      </c>
      <c r="B482" s="311"/>
      <c r="C482" s="311"/>
      <c r="D482" s="311"/>
      <c r="E482" s="311"/>
      <c r="F482" s="456"/>
    </row>
    <row r="483" spans="1:7">
      <c r="A483" s="457" t="s">
        <v>73</v>
      </c>
      <c r="B483" s="25"/>
      <c r="C483" s="25"/>
      <c r="D483" s="25"/>
      <c r="E483" s="25"/>
      <c r="F483" s="25"/>
    </row>
    <row r="484" spans="1:7">
      <c r="A484" s="458" t="s">
        <v>398</v>
      </c>
      <c r="B484" s="458"/>
      <c r="C484" s="458"/>
      <c r="D484" s="458"/>
      <c r="E484" s="458"/>
      <c r="F484" s="458"/>
      <c r="G484" s="458"/>
    </row>
    <row r="485" spans="1:7">
      <c r="A485" s="458" t="s">
        <v>399</v>
      </c>
      <c r="B485" s="458"/>
      <c r="C485" s="458"/>
      <c r="D485" s="458"/>
      <c r="E485" s="458"/>
      <c r="F485" s="458"/>
      <c r="G485" s="458"/>
    </row>
    <row r="486" spans="1:7">
      <c r="A486" s="479"/>
      <c r="B486" s="479"/>
      <c r="C486" s="479"/>
      <c r="D486" s="479"/>
      <c r="E486" s="479"/>
      <c r="F486" s="479"/>
      <c r="G486" s="479"/>
    </row>
    <row r="487" spans="1:7">
      <c r="A487" s="481" t="s">
        <v>436</v>
      </c>
      <c r="B487" s="481"/>
      <c r="C487" s="481"/>
      <c r="D487" s="481"/>
      <c r="E487" s="481"/>
      <c r="F487" s="481"/>
      <c r="G487" s="481"/>
    </row>
    <row r="488" spans="1:7" ht="15.75" thickBot="1">
      <c r="A488" s="482" t="s">
        <v>411</v>
      </c>
      <c r="B488" s="483"/>
      <c r="C488" s="483"/>
      <c r="D488" s="483"/>
      <c r="E488" s="483"/>
      <c r="F488" s="483"/>
      <c r="G488" s="483"/>
    </row>
    <row r="489" spans="1:7" ht="39" thickBot="1">
      <c r="A489" s="575" t="s">
        <v>69</v>
      </c>
      <c r="B489" s="576" t="s">
        <v>437</v>
      </c>
      <c r="C489" s="576" t="s">
        <v>438</v>
      </c>
      <c r="D489" s="577" t="s">
        <v>439</v>
      </c>
      <c r="E489" s="578" t="s">
        <v>440</v>
      </c>
      <c r="F489" s="576" t="s">
        <v>441</v>
      </c>
      <c r="G489" s="579" t="s">
        <v>442</v>
      </c>
    </row>
    <row r="490" spans="1:7">
      <c r="A490" s="538">
        <v>1970</v>
      </c>
      <c r="B490" s="580">
        <v>2509.1359656242462</v>
      </c>
      <c r="C490" s="542">
        <v>9.8502154308617251E-2</v>
      </c>
      <c r="D490" s="581">
        <v>2142.8910886485519</v>
      </c>
      <c r="E490" s="582">
        <v>10.393574640142326</v>
      </c>
      <c r="F490" s="582">
        <v>10.28050041060097</v>
      </c>
      <c r="G490" s="583">
        <v>345.47229977064245</v>
      </c>
    </row>
    <row r="491" spans="1:7">
      <c r="A491" s="545">
        <v>1971</v>
      </c>
      <c r="B491" s="584">
        <v>4100.1369419207058</v>
      </c>
      <c r="C491" s="585">
        <v>9.8502154308617251E-2</v>
      </c>
      <c r="D491" s="586">
        <v>3548.7114105172154</v>
      </c>
      <c r="E491" s="587">
        <v>13.548766941614103</v>
      </c>
      <c r="F491" s="587">
        <v>21.116703546099295</v>
      </c>
      <c r="G491" s="588">
        <v>516.66155876146831</v>
      </c>
    </row>
    <row r="492" spans="1:7">
      <c r="A492" s="545">
        <v>1972</v>
      </c>
      <c r="B492" s="584">
        <v>5288.8081380102676</v>
      </c>
      <c r="C492" s="585">
        <v>0.39400861723446901</v>
      </c>
      <c r="D492" s="586">
        <v>4409.3433117009317</v>
      </c>
      <c r="E492" s="587">
        <v>17.075158337376681</v>
      </c>
      <c r="F492" s="587">
        <v>36.815305524449421</v>
      </c>
      <c r="G492" s="588">
        <v>825.18035383027586</v>
      </c>
    </row>
    <row r="493" spans="1:7">
      <c r="A493" s="545">
        <v>1973</v>
      </c>
      <c r="B493" s="584">
        <v>8663.4575057470101</v>
      </c>
      <c r="C493" s="585">
        <v>0.6895150801603207</v>
      </c>
      <c r="D493" s="586">
        <v>7633.1856424250391</v>
      </c>
      <c r="E493" s="587">
        <v>24.406340449619925</v>
      </c>
      <c r="F493" s="587">
        <v>64.32259040686823</v>
      </c>
      <c r="G493" s="588">
        <v>940.85341738532179</v>
      </c>
    </row>
    <row r="494" spans="1:7">
      <c r="A494" s="545" t="s">
        <v>432</v>
      </c>
      <c r="B494" s="584">
        <v>30538.878089915979</v>
      </c>
      <c r="C494" s="585">
        <v>1.1820258517034068</v>
      </c>
      <c r="D494" s="586">
        <v>28785.581676611167</v>
      </c>
      <c r="E494" s="587">
        <v>30.995124373281577</v>
      </c>
      <c r="F494" s="587">
        <v>78.49300989175066</v>
      </c>
      <c r="G494" s="588">
        <v>1642.6262531880748</v>
      </c>
    </row>
    <row r="495" spans="1:7">
      <c r="A495" s="545" t="s">
        <v>443</v>
      </c>
      <c r="B495" s="584">
        <v>30077.832476587733</v>
      </c>
      <c r="C495" s="586">
        <v>77.028684669338688</v>
      </c>
      <c r="D495" s="586">
        <v>27318.030149977621</v>
      </c>
      <c r="E495" s="587">
        <v>125.83649296458029</v>
      </c>
      <c r="F495" s="587">
        <v>106.83384886151551</v>
      </c>
      <c r="G495" s="588">
        <v>2450.1033001146807</v>
      </c>
    </row>
    <row r="496" spans="1:7">
      <c r="A496" s="545">
        <v>1976</v>
      </c>
      <c r="B496" s="584">
        <v>37164.936335005339</v>
      </c>
      <c r="C496" s="586">
        <v>136.03147510020042</v>
      </c>
      <c r="D496" s="586">
        <v>33171.408139714375</v>
      </c>
      <c r="E496" s="587">
        <v>265.96415105935631</v>
      </c>
      <c r="F496" s="587">
        <v>173.93495289287048</v>
      </c>
      <c r="G496" s="588">
        <v>3417.5976162385346</v>
      </c>
    </row>
    <row r="497" spans="1:7">
      <c r="A497" s="545">
        <v>1977</v>
      </c>
      <c r="B497" s="584">
        <v>43628.626772721072</v>
      </c>
      <c r="C497" s="586">
        <v>99.684180160320651</v>
      </c>
      <c r="D497" s="586">
        <v>38215.605839260817</v>
      </c>
      <c r="E497" s="587">
        <v>497.12838702895039</v>
      </c>
      <c r="F497" s="587">
        <v>283.13053833519973</v>
      </c>
      <c r="G497" s="588">
        <v>4533.0778279357828</v>
      </c>
    </row>
    <row r="498" spans="1:7">
      <c r="A498" s="545">
        <v>1978</v>
      </c>
      <c r="B498" s="584">
        <v>41256.355738071514</v>
      </c>
      <c r="C498" s="586">
        <v>129.82583937875754</v>
      </c>
      <c r="D498" s="586">
        <v>33781.729931316979</v>
      </c>
      <c r="E498" s="587">
        <v>795.85085815946957</v>
      </c>
      <c r="F498" s="587">
        <v>415.52671254199328</v>
      </c>
      <c r="G498" s="588">
        <v>6133.4223966743157</v>
      </c>
    </row>
    <row r="499" spans="1:7">
      <c r="A499" s="545">
        <v>1979</v>
      </c>
      <c r="B499" s="584">
        <v>60110.032066365144</v>
      </c>
      <c r="C499" s="586">
        <v>153.46635641282569</v>
      </c>
      <c r="D499" s="586">
        <v>50445.906926313437</v>
      </c>
      <c r="E499" s="587">
        <v>984.23439851204921</v>
      </c>
      <c r="F499" s="587">
        <v>586.40530044792831</v>
      </c>
      <c r="G499" s="588">
        <v>7940.0190846789046</v>
      </c>
    </row>
    <row r="500" spans="1:7">
      <c r="A500" s="545">
        <v>1980</v>
      </c>
      <c r="B500" s="584">
        <v>79885.631080915424</v>
      </c>
      <c r="C500" s="586">
        <v>187.64660395791586</v>
      </c>
      <c r="D500" s="586">
        <v>69383.807660073144</v>
      </c>
      <c r="E500" s="587">
        <v>1265.9745110787644</v>
      </c>
      <c r="F500" s="587">
        <v>756.86711131019024</v>
      </c>
      <c r="G500" s="588">
        <v>8291.3351944954175</v>
      </c>
    </row>
    <row r="501" spans="1:7">
      <c r="A501" s="545">
        <v>1981</v>
      </c>
      <c r="B501" s="584">
        <v>79756.738275237672</v>
      </c>
      <c r="C501" s="586">
        <v>217.59125886773549</v>
      </c>
      <c r="D501" s="586">
        <v>67246.772044669589</v>
      </c>
      <c r="E501" s="587">
        <v>2920.0376752385573</v>
      </c>
      <c r="F501" s="587">
        <v>1280.8947808883911</v>
      </c>
      <c r="G501" s="588">
        <v>8091.4425155733979</v>
      </c>
    </row>
    <row r="502" spans="1:7">
      <c r="A502" s="545">
        <v>1982</v>
      </c>
      <c r="B502" s="584">
        <v>67904.073210067625</v>
      </c>
      <c r="C502" s="586">
        <v>186.76008456913829</v>
      </c>
      <c r="D502" s="586">
        <v>51245.689432377185</v>
      </c>
      <c r="E502" s="587">
        <v>5770.1043212033001</v>
      </c>
      <c r="F502" s="587">
        <v>1621.9573282941396</v>
      </c>
      <c r="G502" s="588">
        <v>9079.5620436238587</v>
      </c>
    </row>
    <row r="503" spans="1:7">
      <c r="A503" s="545">
        <v>1983</v>
      </c>
      <c r="B503" s="584">
        <v>53390.903128548365</v>
      </c>
      <c r="C503" s="586">
        <v>232.95759493987978</v>
      </c>
      <c r="D503" s="586">
        <v>38937.408296858332</v>
      </c>
      <c r="E503" s="587">
        <v>5706.1652772117095</v>
      </c>
      <c r="F503" s="587">
        <v>1717.6771226577082</v>
      </c>
      <c r="G503" s="588">
        <v>6796.694836880738</v>
      </c>
    </row>
    <row r="504" spans="1:7">
      <c r="A504" s="545">
        <v>1984</v>
      </c>
      <c r="B504" s="584">
        <v>53154.571752123375</v>
      </c>
      <c r="C504" s="586">
        <v>273.73748682364732</v>
      </c>
      <c r="D504" s="586">
        <v>36119.24227261699</v>
      </c>
      <c r="E504" s="587">
        <v>7088.8819034449298</v>
      </c>
      <c r="F504" s="587">
        <v>1908.0053059350505</v>
      </c>
      <c r="G504" s="588">
        <v>7764.7047833027573</v>
      </c>
    </row>
    <row r="505" spans="1:7">
      <c r="A505" s="545">
        <v>1985</v>
      </c>
      <c r="B505" s="584">
        <v>48618.919332988473</v>
      </c>
      <c r="C505" s="586">
        <v>342.09798191382771</v>
      </c>
      <c r="D505" s="586">
        <v>33663.61665202002</v>
      </c>
      <c r="E505" s="587">
        <v>6165.895355490863</v>
      </c>
      <c r="F505" s="587">
        <v>1406.2057453527436</v>
      </c>
      <c r="G505" s="588">
        <v>7041.1035982110134</v>
      </c>
    </row>
    <row r="506" spans="1:7">
      <c r="A506" s="545">
        <v>1986</v>
      </c>
      <c r="B506" s="584">
        <v>30223.294144826566</v>
      </c>
      <c r="C506" s="586">
        <v>423.16525490981968</v>
      </c>
      <c r="D506" s="586">
        <v>19118.765789757603</v>
      </c>
      <c r="E506" s="587">
        <v>3968.6751166100612</v>
      </c>
      <c r="F506" s="587">
        <v>1422.3211243747667</v>
      </c>
      <c r="G506" s="588">
        <v>5290.3668591743144</v>
      </c>
    </row>
    <row r="507" spans="1:7">
      <c r="A507" s="545">
        <v>1987</v>
      </c>
      <c r="B507" s="584">
        <v>35801.922053186609</v>
      </c>
      <c r="C507" s="586">
        <v>363.27594509018041</v>
      </c>
      <c r="D507" s="586">
        <v>25190.119041309168</v>
      </c>
      <c r="E507" s="587">
        <v>4552.6640917030572</v>
      </c>
      <c r="F507" s="587">
        <v>1284.6457742814484</v>
      </c>
      <c r="G507" s="588">
        <v>4411.2172008027546</v>
      </c>
    </row>
    <row r="508" spans="1:7">
      <c r="A508" s="545">
        <v>1988</v>
      </c>
      <c r="B508" s="584">
        <v>24861.348733048319</v>
      </c>
      <c r="C508" s="586">
        <v>516.84080365731472</v>
      </c>
      <c r="D508" s="586">
        <v>15142.395732510018</v>
      </c>
      <c r="E508" s="587">
        <v>3542.1673572699337</v>
      </c>
      <c r="F508" s="587">
        <v>1362.1663044046286</v>
      </c>
      <c r="G508" s="588">
        <v>4297.7785352064238</v>
      </c>
    </row>
    <row r="509" spans="1:7">
      <c r="A509" s="545">
        <v>1989</v>
      </c>
      <c r="B509" s="584">
        <v>47225.541060057258</v>
      </c>
      <c r="C509" s="586">
        <v>661.93447695390785</v>
      </c>
      <c r="D509" s="586">
        <v>36135.667001819937</v>
      </c>
      <c r="E509" s="587">
        <v>4120.7739454957136</v>
      </c>
      <c r="F509" s="587">
        <v>1432.7405504665919</v>
      </c>
      <c r="G509" s="588">
        <v>4874.4250853211024</v>
      </c>
    </row>
    <row r="510" spans="1:7">
      <c r="A510" s="545">
        <v>1990</v>
      </c>
      <c r="B510" s="584">
        <v>85602.020586518032</v>
      </c>
      <c r="C510" s="586">
        <v>1162.226918687375</v>
      </c>
      <c r="D510" s="586">
        <v>61499.809377109246</v>
      </c>
      <c r="E510" s="587">
        <v>10693.689107876433</v>
      </c>
      <c r="F510" s="587">
        <v>2629.4463685330347</v>
      </c>
      <c r="G510" s="588">
        <v>9616.8488143119284</v>
      </c>
    </row>
    <row r="511" spans="1:7">
      <c r="A511" s="545">
        <v>1991</v>
      </c>
      <c r="B511" s="584">
        <v>75169.57646811819</v>
      </c>
      <c r="C511" s="586">
        <v>981.08145691382788</v>
      </c>
      <c r="D511" s="586">
        <v>60718.712887869508</v>
      </c>
      <c r="E511" s="587">
        <v>6045.9052482613606</v>
      </c>
      <c r="F511" s="587">
        <v>1569.5823464725643</v>
      </c>
      <c r="G511" s="588">
        <v>5854.2945286009181</v>
      </c>
    </row>
    <row r="512" spans="1:7">
      <c r="A512" s="545">
        <v>1992</v>
      </c>
      <c r="B512" s="584">
        <v>80757.411158675444</v>
      </c>
      <c r="C512" s="586">
        <v>1330.5671004008018</v>
      </c>
      <c r="D512" s="586">
        <v>63233.649339610609</v>
      </c>
      <c r="E512" s="587">
        <v>6191.7864923176439</v>
      </c>
      <c r="F512" s="587">
        <v>1841.0431275849198</v>
      </c>
      <c r="G512" s="588">
        <v>8160.3650987614683</v>
      </c>
    </row>
    <row r="513" spans="1:14">
      <c r="A513" s="545">
        <v>1993</v>
      </c>
      <c r="B513" s="584">
        <v>75632.746269425043</v>
      </c>
      <c r="C513" s="586">
        <v>1661.9283474949902</v>
      </c>
      <c r="D513" s="586">
        <v>54961.518690930723</v>
      </c>
      <c r="E513" s="587">
        <v>5497.5513862202806</v>
      </c>
      <c r="F513" s="587">
        <v>1887.722156476297</v>
      </c>
      <c r="G513" s="588">
        <v>11624.025688302752</v>
      </c>
    </row>
    <row r="514" spans="1:14">
      <c r="A514" s="545">
        <v>1994</v>
      </c>
      <c r="B514" s="584">
        <v>70516.152418522135</v>
      </c>
      <c r="C514" s="586">
        <v>2079.8729882264533</v>
      </c>
      <c r="D514" s="586">
        <v>46972.689372679131</v>
      </c>
      <c r="E514" s="587">
        <v>6679.7277017628976</v>
      </c>
      <c r="F514" s="587">
        <v>2033.8719731243</v>
      </c>
      <c r="G514" s="588">
        <v>12749.990382729358</v>
      </c>
    </row>
    <row r="515" spans="1:14">
      <c r="A515" s="545">
        <v>1995</v>
      </c>
      <c r="B515" s="584">
        <v>76065.142314088589</v>
      </c>
      <c r="C515" s="586">
        <v>2394.5873712424855</v>
      </c>
      <c r="D515" s="586">
        <v>49793.189187682045</v>
      </c>
      <c r="E515" s="589">
        <v>7832.3008895358234</v>
      </c>
      <c r="F515" s="589">
        <v>2191.9693983575958</v>
      </c>
      <c r="G515" s="590">
        <v>13853.095467270643</v>
      </c>
    </row>
    <row r="516" spans="1:14">
      <c r="A516" s="545">
        <v>1996</v>
      </c>
      <c r="B516" s="584">
        <v>89380.403569529852</v>
      </c>
      <c r="C516" s="586">
        <v>2824.1552661823653</v>
      </c>
      <c r="D516" s="586">
        <v>60578.663732914225</v>
      </c>
      <c r="E516" s="589">
        <v>9186.1567861879339</v>
      </c>
      <c r="F516" s="589">
        <v>2373.545263717805</v>
      </c>
      <c r="G516" s="590">
        <v>14417.882520527524</v>
      </c>
    </row>
    <row r="517" spans="1:14">
      <c r="A517" s="545">
        <v>1997</v>
      </c>
      <c r="B517" s="584">
        <v>91877.67190852543</v>
      </c>
      <c r="C517" s="586">
        <v>3516.526908817636</v>
      </c>
      <c r="D517" s="586">
        <v>60317.731534339349</v>
      </c>
      <c r="E517" s="589">
        <v>10101.719352256187</v>
      </c>
      <c r="F517" s="589">
        <v>2725.444014259052</v>
      </c>
      <c r="G517" s="590">
        <v>15216.250098853214</v>
      </c>
      <c r="H517" s="3"/>
      <c r="I517" s="3"/>
      <c r="J517" s="3"/>
      <c r="K517" s="3"/>
      <c r="L517" s="3"/>
      <c r="M517" s="3"/>
      <c r="N517" s="3"/>
    </row>
    <row r="518" spans="1:14">
      <c r="A518" s="545">
        <v>1998</v>
      </c>
      <c r="B518" s="584">
        <v>74809.80638060288</v>
      </c>
      <c r="C518" s="586">
        <v>3941.0711938877762</v>
      </c>
      <c r="D518" s="586">
        <v>41168.496162484451</v>
      </c>
      <c r="E518" s="589">
        <v>10911.397376677989</v>
      </c>
      <c r="F518" s="589">
        <v>3148.0559365434865</v>
      </c>
      <c r="G518" s="590">
        <v>15640.785711009177</v>
      </c>
    </row>
    <row r="519" spans="1:14">
      <c r="A519" s="545">
        <v>1999</v>
      </c>
      <c r="B519" s="584">
        <v>90976.949447363659</v>
      </c>
      <c r="C519" s="586">
        <v>6003.0167900300612</v>
      </c>
      <c r="D519" s="586">
        <v>55016.840917456619</v>
      </c>
      <c r="E519" s="589">
        <v>11754.947318453827</v>
      </c>
      <c r="F519" s="589">
        <v>3324.4915516983951</v>
      </c>
      <c r="G519" s="590">
        <v>14877.652869724772</v>
      </c>
    </row>
    <row r="520" spans="1:14">
      <c r="A520" s="545">
        <v>2000</v>
      </c>
      <c r="B520" s="584">
        <v>132213.77671350644</v>
      </c>
      <c r="C520" s="586">
        <v>6468.6364734468943</v>
      </c>
      <c r="D520" s="586">
        <v>90163.647624773992</v>
      </c>
      <c r="E520" s="589">
        <v>17613.397024098336</v>
      </c>
      <c r="F520" s="589">
        <v>3496.7593964165735</v>
      </c>
      <c r="G520" s="590">
        <v>14471.336194770643</v>
      </c>
    </row>
    <row r="521" spans="1:14">
      <c r="A521" s="545">
        <v>2001</v>
      </c>
      <c r="B521" s="584">
        <v>120401.41895326803</v>
      </c>
      <c r="C521" s="586">
        <v>5898.3090000000002</v>
      </c>
      <c r="D521" s="586">
        <v>78580.206953268047</v>
      </c>
      <c r="E521" s="591">
        <v>17213.43</v>
      </c>
      <c r="F521" s="591">
        <v>3721.819</v>
      </c>
      <c r="G521" s="592">
        <v>14987.654</v>
      </c>
    </row>
    <row r="522" spans="1:14">
      <c r="A522" s="545">
        <v>2002</v>
      </c>
      <c r="B522" s="584">
        <v>121782.02245811895</v>
      </c>
      <c r="C522" s="586">
        <v>6402.03</v>
      </c>
      <c r="D522" s="586">
        <v>77387.30545811895</v>
      </c>
      <c r="E522" s="591">
        <v>17925.812000000002</v>
      </c>
      <c r="F522" s="591">
        <v>3852.114</v>
      </c>
      <c r="G522" s="592">
        <v>16214.761</v>
      </c>
    </row>
    <row r="523" spans="1:14">
      <c r="A523" s="545">
        <v>2003</v>
      </c>
      <c r="B523" s="584">
        <v>149977.70440000002</v>
      </c>
      <c r="C523" s="586">
        <v>6189.4520000000002</v>
      </c>
      <c r="D523" s="586">
        <v>100414.05640000002</v>
      </c>
      <c r="E523" s="591">
        <v>19287.356</v>
      </c>
      <c r="F523" s="591">
        <v>5523.9859999999999</v>
      </c>
      <c r="G523" s="592">
        <v>18562.853999999999</v>
      </c>
    </row>
    <row r="524" spans="1:14" s="449" customFormat="1">
      <c r="A524" s="545">
        <v>2004</v>
      </c>
      <c r="B524" s="593">
        <v>204495.00100000002</v>
      </c>
      <c r="C524" s="594">
        <v>6016.8609999999999</v>
      </c>
      <c r="D524" s="594">
        <v>147667.73000000001</v>
      </c>
      <c r="E524" s="591">
        <v>23256.223000000002</v>
      </c>
      <c r="F524" s="591">
        <v>6589.6890000000003</v>
      </c>
      <c r="G524" s="592">
        <v>20964.498</v>
      </c>
    </row>
    <row r="525" spans="1:14" s="449" customFormat="1">
      <c r="A525" s="545">
        <v>2005</v>
      </c>
      <c r="B525" s="584">
        <v>284938.11100000003</v>
      </c>
      <c r="C525" s="586">
        <v>5862.8909999999996</v>
      </c>
      <c r="D525" s="586">
        <v>215454.69</v>
      </c>
      <c r="E525" s="591">
        <v>28644.62</v>
      </c>
      <c r="F525" s="591">
        <v>8654.5210000000006</v>
      </c>
      <c r="G525" s="592">
        <v>26321.388999999999</v>
      </c>
    </row>
    <row r="526" spans="1:14">
      <c r="A526" s="545">
        <v>2006</v>
      </c>
      <c r="B526" s="584">
        <v>377292.79200000007</v>
      </c>
      <c r="C526" s="586">
        <v>5602.6090000000004</v>
      </c>
      <c r="D526" s="586">
        <v>291463.7</v>
      </c>
      <c r="E526" s="591">
        <v>32948.720999999998</v>
      </c>
      <c r="F526" s="591">
        <v>10356.111999999999</v>
      </c>
      <c r="G526" s="592">
        <v>36921.65</v>
      </c>
    </row>
    <row r="527" spans="1:14">
      <c r="A527" s="545">
        <v>2007</v>
      </c>
      <c r="B527" s="584">
        <v>407934</v>
      </c>
      <c r="C527" s="586">
        <v>5591</v>
      </c>
      <c r="D527" s="586">
        <v>307445</v>
      </c>
      <c r="E527" s="591">
        <v>35270</v>
      </c>
      <c r="F527" s="591">
        <v>12592</v>
      </c>
      <c r="G527" s="592">
        <v>47036</v>
      </c>
    </row>
    <row r="528" spans="1:14">
      <c r="A528" s="545">
        <v>2008</v>
      </c>
      <c r="B528" s="584">
        <v>537434.80763722595</v>
      </c>
      <c r="C528" s="586">
        <v>5785.6491999999998</v>
      </c>
      <c r="D528" s="586">
        <v>412773.56711949804</v>
      </c>
      <c r="E528" s="591">
        <v>39210.925072160477</v>
      </c>
      <c r="F528" s="591">
        <v>14009.903397567379</v>
      </c>
      <c r="G528" s="592">
        <v>65654.762847999998</v>
      </c>
    </row>
    <row r="529" spans="1:7">
      <c r="A529" s="545">
        <v>2009</v>
      </c>
      <c r="B529" s="593">
        <v>369321.76537430345</v>
      </c>
      <c r="C529" s="594">
        <v>5988.1469219999999</v>
      </c>
      <c r="D529" s="594">
        <v>239006.01164074999</v>
      </c>
      <c r="E529" s="595">
        <v>30559.738857904591</v>
      </c>
      <c r="F529" s="595">
        <v>14457.668172</v>
      </c>
      <c r="G529" s="596">
        <v>79310.199781648902</v>
      </c>
    </row>
    <row r="530" spans="1:7" ht="15.75" thickBot="1">
      <c r="A530" s="545" t="s">
        <v>444</v>
      </c>
      <c r="B530" s="597">
        <v>443284.74331115157</v>
      </c>
      <c r="C530" s="598">
        <v>6111.3883103553844</v>
      </c>
      <c r="D530" s="598">
        <v>308022.28163260402</v>
      </c>
      <c r="E530" s="599">
        <v>33860.19065455829</v>
      </c>
      <c r="F530" s="599">
        <v>14365.681349575683</v>
      </c>
      <c r="G530" s="600">
        <v>80925.201364058201</v>
      </c>
    </row>
    <row r="531" spans="1:7" ht="15.75" thickBot="1">
      <c r="A531" s="477" t="s">
        <v>419</v>
      </c>
      <c r="B531" s="477"/>
      <c r="C531" s="477"/>
      <c r="D531" s="477"/>
      <c r="E531" s="477"/>
      <c r="F531" s="477"/>
      <c r="G531" s="477"/>
    </row>
    <row r="532" spans="1:7" ht="15.75" thickBot="1">
      <c r="A532" s="452"/>
      <c r="B532" s="453">
        <v>17566.828317965108</v>
      </c>
      <c r="C532" s="453" t="s">
        <v>394</v>
      </c>
      <c r="D532" s="453">
        <v>14274.145436708273</v>
      </c>
      <c r="E532" s="453" t="s">
        <v>394</v>
      </c>
      <c r="F532" s="453">
        <v>139637.17986297814</v>
      </c>
      <c r="G532" s="478" t="s">
        <v>394</v>
      </c>
    </row>
    <row r="533" spans="1:7">
      <c r="A533" s="463" t="s">
        <v>434</v>
      </c>
      <c r="B533" s="311"/>
      <c r="C533" s="1"/>
      <c r="D533" s="1"/>
      <c r="E533" s="1"/>
      <c r="F533" s="463"/>
    </row>
    <row r="534" spans="1:7">
      <c r="A534" s="456" t="s">
        <v>396</v>
      </c>
      <c r="B534" s="449"/>
      <c r="C534" s="563"/>
      <c r="D534" s="563"/>
      <c r="E534" s="563"/>
      <c r="F534" s="456"/>
      <c r="G534" s="449"/>
    </row>
    <row r="535" spans="1:7">
      <c r="A535" s="601" t="s">
        <v>445</v>
      </c>
      <c r="B535" s="601"/>
      <c r="C535" s="601"/>
      <c r="D535" s="601"/>
      <c r="E535" s="601"/>
      <c r="F535" s="601"/>
      <c r="G535" s="601"/>
    </row>
    <row r="536" spans="1:7">
      <c r="A536" s="456" t="s">
        <v>421</v>
      </c>
      <c r="B536" s="311"/>
      <c r="C536" s="311"/>
      <c r="D536" s="466"/>
      <c r="E536" s="466"/>
      <c r="F536" s="466"/>
    </row>
    <row r="537" spans="1:7">
      <c r="A537" s="457" t="s">
        <v>73</v>
      </c>
      <c r="B537" s="25"/>
      <c r="C537" s="25"/>
      <c r="D537" s="25"/>
      <c r="E537" s="25"/>
      <c r="F537" s="25"/>
    </row>
    <row r="538" spans="1:7">
      <c r="A538" s="458" t="s">
        <v>398</v>
      </c>
      <c r="B538" s="458"/>
      <c r="C538" s="458"/>
      <c r="D538" s="458"/>
      <c r="E538" s="458"/>
      <c r="F538" s="458"/>
      <c r="G538" s="458"/>
    </row>
    <row r="539" spans="1:7">
      <c r="A539" s="458" t="s">
        <v>399</v>
      </c>
      <c r="B539" s="458"/>
      <c r="C539" s="458"/>
      <c r="D539" s="458"/>
      <c r="E539" s="458"/>
      <c r="F539" s="458"/>
      <c r="G539" s="458"/>
    </row>
    <row r="540" spans="1:7">
      <c r="A540" s="602"/>
      <c r="B540" s="602"/>
      <c r="C540" s="602"/>
      <c r="D540" s="602"/>
      <c r="E540" s="602"/>
      <c r="F540" s="602"/>
      <c r="G540" s="602"/>
    </row>
    <row r="541" spans="1:7">
      <c r="A541" s="481" t="s">
        <v>446</v>
      </c>
      <c r="B541" s="481"/>
      <c r="C541" s="481"/>
      <c r="D541" s="481"/>
      <c r="E541" s="481"/>
      <c r="F541" s="481"/>
      <c r="G541" s="481"/>
    </row>
    <row r="542" spans="1:7" ht="15.75" thickBot="1">
      <c r="A542" s="417" t="s">
        <v>447</v>
      </c>
      <c r="B542" s="417"/>
      <c r="C542" s="461"/>
      <c r="D542" s="461"/>
      <c r="E542" s="461"/>
      <c r="F542" s="461"/>
      <c r="G542" s="461"/>
    </row>
    <row r="543" spans="1:7" ht="39" thickBot="1">
      <c r="A543" s="575" t="s">
        <v>69</v>
      </c>
      <c r="B543" s="576" t="s">
        <v>437</v>
      </c>
      <c r="C543" s="576" t="s">
        <v>438</v>
      </c>
      <c r="D543" s="577" t="s">
        <v>439</v>
      </c>
      <c r="E543" s="578" t="s">
        <v>440</v>
      </c>
      <c r="F543" s="576" t="s">
        <v>441</v>
      </c>
      <c r="G543" s="579" t="s">
        <v>442</v>
      </c>
    </row>
    <row r="544" spans="1:7">
      <c r="A544" s="538">
        <v>1970</v>
      </c>
      <c r="B544" s="603" t="s">
        <v>394</v>
      </c>
      <c r="C544" s="604" t="s">
        <v>394</v>
      </c>
      <c r="D544" s="604" t="s">
        <v>394</v>
      </c>
      <c r="E544" s="605" t="s">
        <v>394</v>
      </c>
      <c r="F544" s="605" t="s">
        <v>394</v>
      </c>
      <c r="G544" s="606" t="s">
        <v>394</v>
      </c>
    </row>
    <row r="545" spans="1:7">
      <c r="A545" s="545">
        <v>1971</v>
      </c>
      <c r="B545" s="607">
        <v>63.408320557098051</v>
      </c>
      <c r="C545" s="549">
        <v>0</v>
      </c>
      <c r="D545" s="549">
        <v>65.603909098117839</v>
      </c>
      <c r="E545" s="608">
        <v>30.357142857142861</v>
      </c>
      <c r="F545" s="608">
        <v>105.40540540540545</v>
      </c>
      <c r="G545" s="609">
        <v>49.552238805970177</v>
      </c>
    </row>
    <row r="546" spans="1:7">
      <c r="A546" s="545">
        <v>1972</v>
      </c>
      <c r="B546" s="607">
        <v>28.991012079043628</v>
      </c>
      <c r="C546" s="549">
        <v>300</v>
      </c>
      <c r="D546" s="549">
        <v>24.251955192329405</v>
      </c>
      <c r="E546" s="608">
        <v>26.027397260274014</v>
      </c>
      <c r="F546" s="608">
        <v>74.342105263157862</v>
      </c>
      <c r="G546" s="609">
        <v>59.713905522288741</v>
      </c>
    </row>
    <row r="547" spans="1:7">
      <c r="A547" s="545">
        <v>1973</v>
      </c>
      <c r="B547" s="607">
        <v>63.807369820874953</v>
      </c>
      <c r="C547" s="549">
        <v>74.999999999999972</v>
      </c>
      <c r="D547" s="549">
        <v>73.113888006159584</v>
      </c>
      <c r="E547" s="608">
        <v>42.934782608695627</v>
      </c>
      <c r="F547" s="608">
        <v>74.71698113207546</v>
      </c>
      <c r="G547" s="609">
        <v>14.017912934805253</v>
      </c>
    </row>
    <row r="548" spans="1:7">
      <c r="A548" s="545" t="s">
        <v>432</v>
      </c>
      <c r="B548" s="607">
        <v>252.50219753092387</v>
      </c>
      <c r="C548" s="549">
        <v>71.428571428571416</v>
      </c>
      <c r="D548" s="549">
        <v>277.11098648802255</v>
      </c>
      <c r="E548" s="608">
        <v>26.99619771863118</v>
      </c>
      <c r="F548" s="608">
        <v>22.030237580993543</v>
      </c>
      <c r="G548" s="609">
        <v>74.588966021191084</v>
      </c>
    </row>
    <row r="549" spans="1:7">
      <c r="A549" s="545" t="s">
        <v>443</v>
      </c>
      <c r="B549" s="607">
        <v>-1.5097005593027575</v>
      </c>
      <c r="C549" s="549">
        <v>6416.666666666667</v>
      </c>
      <c r="D549" s="549">
        <v>-5.0982173753534425</v>
      </c>
      <c r="E549" s="608">
        <v>305.98802395209577</v>
      </c>
      <c r="F549" s="608">
        <v>36.106194690265511</v>
      </c>
      <c r="G549" s="609">
        <v>49.15768546615044</v>
      </c>
    </row>
    <row r="550" spans="1:7">
      <c r="A550" s="545">
        <v>1976</v>
      </c>
      <c r="B550" s="607">
        <v>23.562548477966729</v>
      </c>
      <c r="C550" s="549">
        <v>76.598465473145779</v>
      </c>
      <c r="D550" s="549">
        <v>21.426793797361526</v>
      </c>
      <c r="E550" s="608">
        <v>111.35693215339236</v>
      </c>
      <c r="F550" s="608">
        <v>62.808842652795818</v>
      </c>
      <c r="G550" s="609">
        <v>39.48789898281305</v>
      </c>
    </row>
    <row r="551" spans="1:7">
      <c r="A551" s="545">
        <v>1977</v>
      </c>
      <c r="B551" s="607">
        <v>17.391905045798879</v>
      </c>
      <c r="C551" s="549">
        <v>-26.719768283852289</v>
      </c>
      <c r="D551" s="549">
        <v>15.206462379591585</v>
      </c>
      <c r="E551" s="608">
        <v>86.915561758548506</v>
      </c>
      <c r="F551" s="608">
        <v>62.779552715654972</v>
      </c>
      <c r="G551" s="609">
        <v>32.639307986320631</v>
      </c>
    </row>
    <row r="552" spans="1:7">
      <c r="A552" s="545">
        <v>1978</v>
      </c>
      <c r="B552" s="607">
        <v>-5.4374185257025545</v>
      </c>
      <c r="C552" s="549">
        <v>30.237154150197625</v>
      </c>
      <c r="D552" s="549">
        <v>-11.602265123293407</v>
      </c>
      <c r="E552" s="608">
        <v>60.089602389397044</v>
      </c>
      <c r="F552" s="608">
        <v>46.761530912659452</v>
      </c>
      <c r="G552" s="609">
        <v>35.303708197467188</v>
      </c>
    </row>
    <row r="553" spans="1:7">
      <c r="A553" s="545">
        <v>1979</v>
      </c>
      <c r="B553" s="607">
        <v>45.698840799201719</v>
      </c>
      <c r="C553" s="549">
        <v>18.209408194233689</v>
      </c>
      <c r="D553" s="549">
        <v>49.328962811783413</v>
      </c>
      <c r="E553" s="608">
        <v>23.670708955223873</v>
      </c>
      <c r="F553" s="608">
        <v>41.123370110330995</v>
      </c>
      <c r="G553" s="609">
        <v>29.454953061510452</v>
      </c>
    </row>
    <row r="554" spans="1:7">
      <c r="A554" s="545">
        <v>1980</v>
      </c>
      <c r="B554" s="607">
        <v>32.898999276388338</v>
      </c>
      <c r="C554" s="549">
        <v>22.272143774069292</v>
      </c>
      <c r="D554" s="549">
        <v>37.54100557934737</v>
      </c>
      <c r="E554" s="608">
        <v>28.625306430322468</v>
      </c>
      <c r="F554" s="608">
        <v>29.068941009239495</v>
      </c>
      <c r="G554" s="609">
        <v>4.4246255087020359</v>
      </c>
    </row>
    <row r="555" spans="1:7">
      <c r="A555" s="545">
        <v>1981</v>
      </c>
      <c r="B555" s="607">
        <v>-0.1613466701504791</v>
      </c>
      <c r="C555" s="549">
        <v>15.958005249343827</v>
      </c>
      <c r="D555" s="549">
        <v>-3.0800206668872505</v>
      </c>
      <c r="E555" s="608">
        <v>130.655329130626</v>
      </c>
      <c r="F555" s="608">
        <v>69.236417033773876</v>
      </c>
      <c r="G555" s="609">
        <v>-2.4108623548922168</v>
      </c>
    </row>
    <row r="556" spans="1:7">
      <c r="A556" s="545">
        <v>1982</v>
      </c>
      <c r="B556" s="607">
        <v>-14.861020299334356</v>
      </c>
      <c r="C556" s="549">
        <v>-14.169307378904477</v>
      </c>
      <c r="D556" s="549">
        <v>-23.794573517467072</v>
      </c>
      <c r="E556" s="608">
        <v>97.603762791584614</v>
      </c>
      <c r="F556" s="608">
        <v>26.626898047722364</v>
      </c>
      <c r="G556" s="609">
        <v>12.211908150476901</v>
      </c>
    </row>
    <row r="557" spans="1:7">
      <c r="A557" s="545">
        <v>1983</v>
      </c>
      <c r="B557" s="607">
        <v>-21.373047882741005</v>
      </c>
      <c r="C557" s="549">
        <v>24.73628691983123</v>
      </c>
      <c r="D557" s="549">
        <v>-24.018178449449152</v>
      </c>
      <c r="E557" s="608">
        <v>-1.1081089774518489</v>
      </c>
      <c r="F557" s="608">
        <v>5.9014989293361992</v>
      </c>
      <c r="G557" s="609">
        <v>-25.142922045962209</v>
      </c>
    </row>
    <row r="558" spans="1:7">
      <c r="A558" s="545">
        <v>1984</v>
      </c>
      <c r="B558" s="607">
        <v>-0.4426435264748676</v>
      </c>
      <c r="C558" s="549">
        <v>17.505285412262154</v>
      </c>
      <c r="D558" s="549">
        <v>-7.2376825975567698</v>
      </c>
      <c r="E558" s="608">
        <v>24.231976451072555</v>
      </c>
      <c r="F558" s="608">
        <v>11.08055645422192</v>
      </c>
      <c r="G558" s="609">
        <v>14.242362937487357</v>
      </c>
    </row>
    <row r="559" spans="1:7">
      <c r="A559" s="545">
        <v>1985</v>
      </c>
      <c r="B559" s="607">
        <v>-8.5329488501686797</v>
      </c>
      <c r="C559" s="549">
        <v>24.973011874775125</v>
      </c>
      <c r="D559" s="549">
        <v>-6.7986631670250972</v>
      </c>
      <c r="E559" s="608">
        <v>-13.020199243346539</v>
      </c>
      <c r="F559" s="608">
        <v>-26.299694189602448</v>
      </c>
      <c r="G559" s="609">
        <v>-9.3191074907030327</v>
      </c>
    </row>
    <row r="560" spans="1:7">
      <c r="A560" s="545">
        <v>1986</v>
      </c>
      <c r="B560" s="607">
        <v>-37.836351446175129</v>
      </c>
      <c r="C560" s="549">
        <v>23.697091851425284</v>
      </c>
      <c r="D560" s="549">
        <v>-43.206441579382826</v>
      </c>
      <c r="E560" s="608">
        <v>-35.635055611576831</v>
      </c>
      <c r="F560" s="608">
        <v>1.1460185734044614</v>
      </c>
      <c r="G560" s="609">
        <v>-24.864521798564681</v>
      </c>
    </row>
    <row r="561" spans="1:7">
      <c r="A561" s="545">
        <v>1987</v>
      </c>
      <c r="B561" s="607">
        <v>18.458040614725491</v>
      </c>
      <c r="C561" s="549">
        <v>-14.152700186219732</v>
      </c>
      <c r="D561" s="549">
        <v>31.755989472940456</v>
      </c>
      <c r="E561" s="608">
        <v>14.714960482626353</v>
      </c>
      <c r="F561" s="608">
        <v>-9.679624926743486</v>
      </c>
      <c r="G561" s="609">
        <v>-16.61793372319687</v>
      </c>
    </row>
    <row r="562" spans="1:7">
      <c r="A562" s="545">
        <v>1988</v>
      </c>
      <c r="B562" s="607">
        <v>-30.558620020135223</v>
      </c>
      <c r="C562" s="549">
        <v>42.272234273318873</v>
      </c>
      <c r="D562" s="549">
        <v>-39.887557864740266</v>
      </c>
      <c r="E562" s="608">
        <v>-22.195723516582078</v>
      </c>
      <c r="F562" s="608">
        <v>6.034389531740004</v>
      </c>
      <c r="G562" s="609">
        <v>-2.5715955581531347</v>
      </c>
    </row>
    <row r="563" spans="1:7">
      <c r="A563" s="545">
        <v>1989</v>
      </c>
      <c r="B563" s="607">
        <v>89.955668001551743</v>
      </c>
      <c r="C563" s="549">
        <v>28.073184676958249</v>
      </c>
      <c r="D563" s="549">
        <v>138.63903466898796</v>
      </c>
      <c r="E563" s="608">
        <v>16.334817919832318</v>
      </c>
      <c r="F563" s="608">
        <v>5.1810300866904697</v>
      </c>
      <c r="G563" s="609">
        <v>13.417316536692653</v>
      </c>
    </row>
    <row r="564" spans="1:7">
      <c r="A564" s="545">
        <v>1990</v>
      </c>
      <c r="B564" s="607">
        <v>81.262127791520612</v>
      </c>
      <c r="C564" s="549">
        <v>75.580357142857167</v>
      </c>
      <c r="D564" s="549">
        <v>70.19143267512365</v>
      </c>
      <c r="E564" s="608">
        <v>159.5068122959126</v>
      </c>
      <c r="F564" s="608">
        <v>83.525647241345894</v>
      </c>
      <c r="G564" s="609">
        <v>97.291960507757381</v>
      </c>
    </row>
    <row r="565" spans="1:7">
      <c r="A565" s="545">
        <v>1991</v>
      </c>
      <c r="B565" s="607">
        <v>-12.187147040361936</v>
      </c>
      <c r="C565" s="549">
        <v>-15.5860666158149</v>
      </c>
      <c r="D565" s="549">
        <v>-1.2700795289464253</v>
      </c>
      <c r="E565" s="608">
        <v>-43.462866862210802</v>
      </c>
      <c r="F565" s="608">
        <v>-40.307497226184822</v>
      </c>
      <c r="G565" s="609">
        <v>-39.124606805833572</v>
      </c>
    </row>
    <row r="566" spans="1:7">
      <c r="A566" s="545">
        <v>1992</v>
      </c>
      <c r="B566" s="607">
        <v>7.4336386515723376</v>
      </c>
      <c r="C566" s="549">
        <v>35.622489959839356</v>
      </c>
      <c r="D566" s="549">
        <v>4.1419462503849331</v>
      </c>
      <c r="E566" s="608">
        <v>2.4128933231005334</v>
      </c>
      <c r="F566" s="608">
        <v>17.295096477252628</v>
      </c>
      <c r="G566" s="609">
        <v>39.391092451777666</v>
      </c>
    </row>
    <row r="567" spans="1:7">
      <c r="A567" s="545">
        <v>1993</v>
      </c>
      <c r="B567" s="607">
        <v>-6.3457518210697117</v>
      </c>
      <c r="C567" s="549">
        <v>24.903760734379631</v>
      </c>
      <c r="D567" s="549">
        <v>-13.081849197493796</v>
      </c>
      <c r="E567" s="608">
        <v>-11.21219387908036</v>
      </c>
      <c r="F567" s="608">
        <v>2.5354663447026695</v>
      </c>
      <c r="G567" s="609">
        <v>42.444921858545001</v>
      </c>
    </row>
    <row r="568" spans="1:7">
      <c r="A568" s="545">
        <v>1994</v>
      </c>
      <c r="B568" s="607">
        <v>-6.7650509908448413</v>
      </c>
      <c r="C568" s="549">
        <v>25.148174490279757</v>
      </c>
      <c r="D568" s="549">
        <v>-14.535313995189583</v>
      </c>
      <c r="E568" s="608">
        <v>21.503688323964838</v>
      </c>
      <c r="F568" s="608">
        <v>7.7421254047689132</v>
      </c>
      <c r="G568" s="609">
        <v>9.6865296466065445</v>
      </c>
    </row>
    <row r="569" spans="1:7">
      <c r="A569" s="545">
        <v>1995</v>
      </c>
      <c r="B569" s="607">
        <v>7.8691047444456501</v>
      </c>
      <c r="C569" s="549">
        <v>15.131423158891778</v>
      </c>
      <c r="D569" s="549">
        <v>6.00455254461842</v>
      </c>
      <c r="E569" s="610">
        <v>17.254792998055009</v>
      </c>
      <c r="F569" s="610">
        <v>7.7732240437158282</v>
      </c>
      <c r="G569" s="611">
        <v>8.6518111106617539</v>
      </c>
    </row>
    <row r="570" spans="1:7">
      <c r="A570" s="545">
        <v>1996</v>
      </c>
      <c r="B570" s="607">
        <v>17.505076373169473</v>
      </c>
      <c r="C570" s="549">
        <v>17.939119703825583</v>
      </c>
      <c r="D570" s="549">
        <v>21.660541775260128</v>
      </c>
      <c r="E570" s="610">
        <v>17.285545023696685</v>
      </c>
      <c r="F570" s="610">
        <v>8.2836861452655768</v>
      </c>
      <c r="G570" s="611">
        <v>4.0769736597228388</v>
      </c>
    </row>
    <row r="571" spans="1:7">
      <c r="A571" s="545">
        <v>1997</v>
      </c>
      <c r="B571" s="607">
        <v>2.793977470747194</v>
      </c>
      <c r="C571" s="549">
        <v>24.516061525583339</v>
      </c>
      <c r="D571" s="549">
        <v>-0.4307328397425465</v>
      </c>
      <c r="E571" s="610">
        <v>9.9667639838770157</v>
      </c>
      <c r="F571" s="610">
        <v>14.825870646766177</v>
      </c>
      <c r="G571" s="611">
        <v>5.537342790725404</v>
      </c>
    </row>
    <row r="572" spans="1:7">
      <c r="A572" s="545">
        <v>1998</v>
      </c>
      <c r="B572" s="607">
        <v>-18.576728353451898</v>
      </c>
      <c r="C572" s="549">
        <v>12.072829131652668</v>
      </c>
      <c r="D572" s="549">
        <v>-31.747273786238281</v>
      </c>
      <c r="E572" s="610">
        <v>8.0152496440218783</v>
      </c>
      <c r="F572" s="610">
        <v>15.50616780507697</v>
      </c>
      <c r="G572" s="611">
        <v>2.7900146842878115</v>
      </c>
    </row>
    <row r="573" spans="1:7">
      <c r="A573" s="545">
        <v>1999</v>
      </c>
      <c r="B573" s="607">
        <v>21.610994398927758</v>
      </c>
      <c r="C573" s="549">
        <v>52.319420144963772</v>
      </c>
      <c r="D573" s="549">
        <v>33.638208936064387</v>
      </c>
      <c r="E573" s="610">
        <v>7.730906616771577</v>
      </c>
      <c r="F573" s="610">
        <v>5.6045895851721212</v>
      </c>
      <c r="G573" s="611">
        <v>-4.8791208791208902</v>
      </c>
    </row>
    <row r="574" spans="1:7">
      <c r="A574" s="545">
        <v>2000</v>
      </c>
      <c r="B574" s="607">
        <v>45.326676170870172</v>
      </c>
      <c r="C574" s="549">
        <v>7.7564281377680686</v>
      </c>
      <c r="D574" s="549">
        <v>63.883723822036899</v>
      </c>
      <c r="E574" s="610">
        <v>49.838162153627536</v>
      </c>
      <c r="F574" s="610">
        <v>5.1817801922273219</v>
      </c>
      <c r="G574" s="611">
        <v>-2.7310536044362266</v>
      </c>
    </row>
    <row r="575" spans="1:7">
      <c r="A575" s="545">
        <v>2001</v>
      </c>
      <c r="B575" s="607">
        <v>-8.9342866181294767</v>
      </c>
      <c r="C575" s="549">
        <v>-8.816811329374147</v>
      </c>
      <c r="D575" s="549">
        <v>-12.847129610052733</v>
      </c>
      <c r="E575" s="612">
        <v>-2.2708113804004313</v>
      </c>
      <c r="F575" s="612">
        <v>6.4362336114421907</v>
      </c>
      <c r="G575" s="613">
        <v>3.5678654567912815</v>
      </c>
    </row>
    <row r="576" spans="1:7" s="449" customFormat="1">
      <c r="A576" s="545">
        <v>2002</v>
      </c>
      <c r="B576" s="607">
        <v>1.1466671380233322</v>
      </c>
      <c r="C576" s="549">
        <v>8.5400917449390761</v>
      </c>
      <c r="D576" s="549">
        <v>-1.5180686605451683</v>
      </c>
      <c r="E576" s="612">
        <v>4.1385243963579796</v>
      </c>
      <c r="F576" s="612">
        <v>3.500841927025462</v>
      </c>
      <c r="G576" s="613">
        <v>8.1874521522848056</v>
      </c>
    </row>
    <row r="577" spans="1:9" s="449" customFormat="1">
      <c r="A577" s="545">
        <v>2003</v>
      </c>
      <c r="B577" s="607">
        <v>23.152581450663305</v>
      </c>
      <c r="C577" s="549">
        <v>-3.3204780358729806</v>
      </c>
      <c r="D577" s="549">
        <v>29.755204429934366</v>
      </c>
      <c r="E577" s="612">
        <v>7.595438354480109</v>
      </c>
      <c r="F577" s="612">
        <v>43.401415430592124</v>
      </c>
      <c r="G577" s="613">
        <v>14.481206352656059</v>
      </c>
    </row>
    <row r="578" spans="1:9">
      <c r="A578" s="545">
        <v>2004</v>
      </c>
      <c r="B578" s="614">
        <v>36.350267406813316</v>
      </c>
      <c r="C578" s="555">
        <v>-2.7884698031425188</v>
      </c>
      <c r="D578" s="555">
        <v>47.05882352941174</v>
      </c>
      <c r="E578" s="612">
        <v>20.577558686633893</v>
      </c>
      <c r="F578" s="612">
        <v>19.29228278275869</v>
      </c>
      <c r="G578" s="613">
        <v>12.93790275999585</v>
      </c>
    </row>
    <row r="579" spans="1:9">
      <c r="A579" s="545">
        <v>2005</v>
      </c>
      <c r="B579" s="607">
        <v>39.337445710958974</v>
      </c>
      <c r="C579" s="549">
        <v>-2.5589755189624697</v>
      </c>
      <c r="D579" s="549">
        <v>45.905059961306364</v>
      </c>
      <c r="E579" s="612">
        <v>23.169699568154286</v>
      </c>
      <c r="F579" s="612">
        <v>31.334286033832541</v>
      </c>
      <c r="G579" s="613">
        <v>25.552202585532925</v>
      </c>
    </row>
    <row r="580" spans="1:9">
      <c r="A580" s="545">
        <v>2006</v>
      </c>
      <c r="B580" s="607">
        <v>32.412189677217327</v>
      </c>
      <c r="C580" s="549">
        <v>-4.4394821599105114</v>
      </c>
      <c r="D580" s="549">
        <v>35.278419792114988</v>
      </c>
      <c r="E580" s="612">
        <v>15.025861749955126</v>
      </c>
      <c r="F580" s="612">
        <v>19.661296101771512</v>
      </c>
      <c r="G580" s="613">
        <v>40.272422553384246</v>
      </c>
    </row>
    <row r="581" spans="1:9">
      <c r="A581" s="545">
        <v>2007</v>
      </c>
      <c r="B581" s="607">
        <v>8.121150420228517</v>
      </c>
      <c r="C581" s="549">
        <v>-0.2125616833157693</v>
      </c>
      <c r="D581" s="549">
        <v>5.4829730083025794</v>
      </c>
      <c r="E581" s="612">
        <v>7.0455431149709824</v>
      </c>
      <c r="F581" s="612">
        <v>21.588137093471957</v>
      </c>
      <c r="G581" s="613">
        <v>27.394334118328942</v>
      </c>
    </row>
    <row r="582" spans="1:9">
      <c r="A582" s="545">
        <v>2008</v>
      </c>
      <c r="B582" s="607">
        <v>31.745753092546664</v>
      </c>
      <c r="C582" s="549">
        <v>3.48702666929006</v>
      </c>
      <c r="D582" s="549">
        <v>34.259505400901276</v>
      </c>
      <c r="E582" s="612">
        <v>11.173156741214243</v>
      </c>
      <c r="F582" s="612">
        <v>11.262085878899271</v>
      </c>
      <c r="G582" s="613">
        <v>39.583801758348557</v>
      </c>
    </row>
    <row r="583" spans="1:9">
      <c r="A583" s="545">
        <v>2009</v>
      </c>
      <c r="B583" s="614">
        <v>-31.280639041972975</v>
      </c>
      <c r="C583" s="555">
        <v>3.4999999999999858</v>
      </c>
      <c r="D583" s="555">
        <v>-42.097549194191089</v>
      </c>
      <c r="E583" s="615">
        <v>-22.06320355445574</v>
      </c>
      <c r="F583" s="615">
        <v>3.1960589714727661</v>
      </c>
      <c r="G583" s="616">
        <v>20.798851966403646</v>
      </c>
      <c r="H583" s="243"/>
      <c r="I583" s="243"/>
    </row>
    <row r="584" spans="1:9" ht="15.75" thickBot="1">
      <c r="A584" s="557" t="s">
        <v>444</v>
      </c>
      <c r="B584" s="617">
        <v>20.026704318898595</v>
      </c>
      <c r="C584" s="561">
        <v>2.0580889206743649</v>
      </c>
      <c r="D584" s="561">
        <v>28.876374078653896</v>
      </c>
      <c r="E584" s="618">
        <v>10.800000000000011</v>
      </c>
      <c r="F584" s="618">
        <v>-0.63624936836264112</v>
      </c>
      <c r="G584" s="619">
        <v>2.0363100671232814</v>
      </c>
      <c r="H584" s="243"/>
      <c r="I584" s="243"/>
    </row>
    <row r="585" spans="1:9">
      <c r="A585" s="463" t="s">
        <v>395</v>
      </c>
      <c r="B585" s="311"/>
      <c r="C585" s="311"/>
      <c r="D585" s="311"/>
      <c r="E585" s="311"/>
      <c r="F585" s="311"/>
      <c r="G585" s="39"/>
      <c r="H585" s="243"/>
      <c r="I585" s="243"/>
    </row>
    <row r="586" spans="1:9">
      <c r="A586" s="456" t="s">
        <v>396</v>
      </c>
      <c r="B586" s="449"/>
      <c r="C586" s="449"/>
      <c r="D586" s="449"/>
      <c r="E586" s="449"/>
      <c r="F586" s="449"/>
      <c r="G586" s="449"/>
      <c r="H586" s="243"/>
      <c r="I586" s="243"/>
    </row>
    <row r="587" spans="1:9">
      <c r="A587" s="456" t="s">
        <v>448</v>
      </c>
      <c r="B587" s="449"/>
      <c r="C587" s="449"/>
      <c r="D587" s="449"/>
      <c r="E587" s="449"/>
      <c r="F587" s="449"/>
      <c r="G587" s="449"/>
      <c r="H587" s="243"/>
      <c r="I587" s="243"/>
    </row>
    <row r="588" spans="1:9">
      <c r="A588" s="456" t="s">
        <v>421</v>
      </c>
      <c r="B588" s="311"/>
      <c r="C588" s="311"/>
      <c r="D588" s="311"/>
      <c r="E588" s="311"/>
      <c r="F588" s="311"/>
      <c r="G588" s="466"/>
      <c r="H588" s="243"/>
      <c r="I588" s="243"/>
    </row>
    <row r="589" spans="1:9">
      <c r="H589" s="243"/>
      <c r="I589" s="243"/>
    </row>
    <row r="590" spans="1:9">
      <c r="A590" s="620" t="s">
        <v>449</v>
      </c>
      <c r="B590" s="620"/>
      <c r="C590" s="620"/>
      <c r="D590" s="620"/>
      <c r="E590" s="620"/>
      <c r="F590" s="620"/>
      <c r="G590" s="620"/>
      <c r="H590" s="243"/>
      <c r="I590" s="243"/>
    </row>
    <row r="591" spans="1:9" ht="15.75" thickBot="1">
      <c r="A591" s="621" t="s">
        <v>447</v>
      </c>
      <c r="B591" s="621"/>
      <c r="C591" s="461"/>
      <c r="D591" s="461"/>
      <c r="E591" s="461"/>
      <c r="F591" s="461"/>
      <c r="G591" s="461"/>
      <c r="H591" s="243"/>
      <c r="I591" s="243"/>
    </row>
    <row r="592" spans="1:9" ht="39" thickBot="1">
      <c r="A592" s="575" t="s">
        <v>69</v>
      </c>
      <c r="B592" s="576" t="s">
        <v>437</v>
      </c>
      <c r="C592" s="576" t="s">
        <v>438</v>
      </c>
      <c r="D592" s="577" t="s">
        <v>439</v>
      </c>
      <c r="E592" s="578" t="s">
        <v>440</v>
      </c>
      <c r="F592" s="576" t="s">
        <v>441</v>
      </c>
      <c r="G592" s="579" t="s">
        <v>442</v>
      </c>
      <c r="H592" s="243"/>
      <c r="I592" s="243"/>
    </row>
    <row r="593" spans="1:9">
      <c r="A593" s="538">
        <v>1970</v>
      </c>
      <c r="B593" s="603">
        <v>76.797755338902306</v>
      </c>
      <c r="C593" s="604">
        <v>3.0148802020244299E-3</v>
      </c>
      <c r="D593" s="604">
        <v>65.588006309176819</v>
      </c>
      <c r="E593" s="622">
        <v>0.31811875213055085</v>
      </c>
      <c r="F593" s="622">
        <v>0.31465786075821289</v>
      </c>
      <c r="G593" s="623">
        <v>10.573957536634714</v>
      </c>
      <c r="H593" s="243"/>
      <c r="I593" s="243"/>
    </row>
    <row r="594" spans="1:9">
      <c r="A594" s="545">
        <v>1971</v>
      </c>
      <c r="B594" s="607">
        <v>81.626904444241859</v>
      </c>
      <c r="C594" s="549">
        <v>1.9610139981165939E-3</v>
      </c>
      <c r="D594" s="549">
        <v>70.648939610973983</v>
      </c>
      <c r="E594" s="624">
        <v>0.2697334065047981</v>
      </c>
      <c r="F594" s="624">
        <v>0.42039843228440282</v>
      </c>
      <c r="G594" s="625">
        <v>10.285871980480557</v>
      </c>
      <c r="H594" s="243"/>
      <c r="I594" s="243"/>
    </row>
    <row r="595" spans="1:9">
      <c r="A595" s="545">
        <v>1972</v>
      </c>
      <c r="B595" s="607">
        <v>80.327217729787492</v>
      </c>
      <c r="C595" s="549">
        <v>5.9842624572712848E-3</v>
      </c>
      <c r="D595" s="549">
        <v>66.969772962426816</v>
      </c>
      <c r="E595" s="624">
        <v>0.25934008679185516</v>
      </c>
      <c r="F595" s="624">
        <v>0.55915642721039771</v>
      </c>
      <c r="G595" s="625">
        <v>12.532963990901152</v>
      </c>
      <c r="H595" s="243"/>
      <c r="I595" s="243"/>
    </row>
    <row r="596" spans="1:9">
      <c r="A596" s="545">
        <v>1973</v>
      </c>
      <c r="B596" s="607">
        <v>82.614897628831102</v>
      </c>
      <c r="C596" s="549">
        <v>6.5752290841378583E-3</v>
      </c>
      <c r="D596" s="549">
        <v>72.790205297651895</v>
      </c>
      <c r="E596" s="624">
        <v>0.23273933258196217</v>
      </c>
      <c r="F596" s="624">
        <v>0.61338146094207113</v>
      </c>
      <c r="G596" s="625">
        <v>8.9719963085710432</v>
      </c>
      <c r="H596" s="243"/>
      <c r="I596" s="243"/>
    </row>
    <row r="597" spans="1:9">
      <c r="A597" s="545">
        <v>1974</v>
      </c>
      <c r="B597" s="607">
        <v>90.281077270522573</v>
      </c>
      <c r="C597" s="549">
        <v>3.4943840091043801E-3</v>
      </c>
      <c r="D597" s="549">
        <v>85.097864956643576</v>
      </c>
      <c r="E597" s="624">
        <v>9.1629863098267803E-2</v>
      </c>
      <c r="F597" s="624">
        <v>0.23204629424723341</v>
      </c>
      <c r="G597" s="625">
        <v>4.8560417725243807</v>
      </c>
      <c r="H597" s="243"/>
      <c r="I597" s="243"/>
    </row>
    <row r="598" spans="1:9">
      <c r="A598" s="545" t="s">
        <v>450</v>
      </c>
      <c r="B598" s="607">
        <v>84.344213188773651</v>
      </c>
      <c r="C598" s="549">
        <v>0.21600372322236519</v>
      </c>
      <c r="D598" s="549">
        <v>76.605179600643098</v>
      </c>
      <c r="E598" s="624">
        <v>0.35287050680243248</v>
      </c>
      <c r="F598" s="624">
        <v>0.29958332041269303</v>
      </c>
      <c r="G598" s="625">
        <v>6.870576037693084</v>
      </c>
      <c r="H598" s="243"/>
      <c r="I598" s="243"/>
    </row>
    <row r="599" spans="1:9">
      <c r="A599" s="545">
        <v>1976</v>
      </c>
      <c r="B599" s="607">
        <v>84.187710282983346</v>
      </c>
      <c r="C599" s="549">
        <v>0.30814470693215823</v>
      </c>
      <c r="D599" s="549">
        <v>75.141387919303924</v>
      </c>
      <c r="E599" s="624">
        <v>0.60247413565336583</v>
      </c>
      <c r="F599" s="624">
        <v>0.3940053950378235</v>
      </c>
      <c r="G599" s="625">
        <v>7.741698126056078</v>
      </c>
      <c r="H599" s="243"/>
      <c r="I599" s="243"/>
    </row>
    <row r="600" spans="1:9">
      <c r="A600" s="545">
        <v>1977</v>
      </c>
      <c r="B600" s="607">
        <v>83.810610457735109</v>
      </c>
      <c r="C600" s="549">
        <v>0.19149335219138858</v>
      </c>
      <c r="D600" s="549">
        <v>73.412194958270874</v>
      </c>
      <c r="E600" s="624">
        <v>0.95498384145376014</v>
      </c>
      <c r="F600" s="624">
        <v>0.54389388372721148</v>
      </c>
      <c r="G600" s="625">
        <v>8.7080444220918718</v>
      </c>
      <c r="H600" s="243"/>
      <c r="I600" s="243"/>
    </row>
    <row r="601" spans="1:9">
      <c r="A601" s="545">
        <v>1978</v>
      </c>
      <c r="B601" s="607">
        <v>80.854847007832205</v>
      </c>
      <c r="C601" s="549">
        <v>0.25443469722038786</v>
      </c>
      <c r="D601" s="549">
        <v>66.205959212630589</v>
      </c>
      <c r="E601" s="624">
        <v>1.5597208775799591</v>
      </c>
      <c r="F601" s="624">
        <v>0.8143557076042609</v>
      </c>
      <c r="G601" s="625">
        <v>12.020376512797018</v>
      </c>
      <c r="H601" s="243"/>
      <c r="I601" s="243"/>
    </row>
    <row r="602" spans="1:9">
      <c r="A602" s="545">
        <v>1979</v>
      </c>
      <c r="B602" s="607">
        <v>84.587517861222665</v>
      </c>
      <c r="C602" s="549">
        <v>0.21595959472845511</v>
      </c>
      <c r="D602" s="549">
        <v>70.988051519320123</v>
      </c>
      <c r="E602" s="624">
        <v>1.3850257918986013</v>
      </c>
      <c r="F602" s="624">
        <v>0.82519617974567905</v>
      </c>
      <c r="G602" s="625">
        <v>11.173284775529799</v>
      </c>
      <c r="H602" s="243"/>
      <c r="I602" s="243"/>
    </row>
    <row r="603" spans="1:9">
      <c r="A603" s="545">
        <v>1980</v>
      </c>
      <c r="B603" s="607">
        <v>85.217689750500725</v>
      </c>
      <c r="C603" s="549">
        <v>0.20017129316564838</v>
      </c>
      <c r="D603" s="549">
        <v>74.014910001719585</v>
      </c>
      <c r="E603" s="624">
        <v>1.3504734413110895</v>
      </c>
      <c r="F603" s="624">
        <v>0.80738508041151469</v>
      </c>
      <c r="G603" s="625">
        <v>8.844749933892885</v>
      </c>
      <c r="H603" s="243"/>
      <c r="I603" s="243"/>
    </row>
    <row r="604" spans="1:9">
      <c r="A604" s="545">
        <v>1981</v>
      </c>
      <c r="B604" s="607">
        <v>78.434607991488306</v>
      </c>
      <c r="C604" s="549">
        <v>0.2139842408395484</v>
      </c>
      <c r="D604" s="549">
        <v>66.132019915541321</v>
      </c>
      <c r="E604" s="624">
        <v>2.8716321069616932</v>
      </c>
      <c r="F604" s="624">
        <v>1.2596613426017751</v>
      </c>
      <c r="G604" s="625">
        <v>7.9573103855439768</v>
      </c>
      <c r="H604" s="243"/>
      <c r="I604" s="243"/>
    </row>
    <row r="605" spans="1:9">
      <c r="A605" s="545">
        <v>1982</v>
      </c>
      <c r="B605" s="607">
        <v>73.055581771173422</v>
      </c>
      <c r="C605" s="549">
        <v>0.20092854500235002</v>
      </c>
      <c r="D605" s="549">
        <v>55.133418037610824</v>
      </c>
      <c r="E605" s="624">
        <v>6.2078504003994039</v>
      </c>
      <c r="F605" s="624">
        <v>1.7450063100040725</v>
      </c>
      <c r="G605" s="625">
        <v>9.7683784781567535</v>
      </c>
      <c r="H605" s="243"/>
      <c r="I605" s="243"/>
    </row>
    <row r="606" spans="1:9">
      <c r="A606" s="545">
        <v>1983</v>
      </c>
      <c r="B606" s="607">
        <v>70.49366736746363</v>
      </c>
      <c r="C606" s="549">
        <v>0.30758114671477199</v>
      </c>
      <c r="D606" s="549">
        <v>51.41026931163055</v>
      </c>
      <c r="E606" s="624">
        <v>7.5340272110971096</v>
      </c>
      <c r="F606" s="624">
        <v>2.2679024446879903</v>
      </c>
      <c r="G606" s="625">
        <v>8.9738872533332064</v>
      </c>
      <c r="H606" s="243"/>
      <c r="I606" s="243"/>
    </row>
    <row r="607" spans="1:9">
      <c r="A607" s="545">
        <v>1984</v>
      </c>
      <c r="B607" s="607">
        <v>73.289457710522981</v>
      </c>
      <c r="C607" s="549">
        <v>0.37742890786332256</v>
      </c>
      <c r="D607" s="549">
        <v>49.801166519027596</v>
      </c>
      <c r="E607" s="624">
        <v>9.7741415903076039</v>
      </c>
      <c r="F607" s="624">
        <v>2.63075535314033</v>
      </c>
      <c r="G607" s="625">
        <v>10.705965340184123</v>
      </c>
      <c r="H607" s="243"/>
      <c r="I607" s="243"/>
    </row>
    <row r="608" spans="1:9">
      <c r="A608" s="545">
        <v>1985</v>
      </c>
      <c r="B608" s="607">
        <v>72.041821463342487</v>
      </c>
      <c r="C608" s="549">
        <v>0.50690887568296061</v>
      </c>
      <c r="D608" s="549">
        <v>49.881574784606791</v>
      </c>
      <c r="E608" s="624">
        <v>9.1364090040670494</v>
      </c>
      <c r="F608" s="624">
        <v>2.083666700890487</v>
      </c>
      <c r="G608" s="625">
        <v>10.433262098095192</v>
      </c>
      <c r="H608" s="243"/>
      <c r="I608" s="243"/>
    </row>
    <row r="609" spans="1:9">
      <c r="A609" s="545">
        <v>1986</v>
      </c>
      <c r="B609" s="607">
        <v>63.125276872488143</v>
      </c>
      <c r="C609" s="549">
        <v>0.88383561867864291</v>
      </c>
      <c r="D609" s="549">
        <v>39.932026540703504</v>
      </c>
      <c r="E609" s="624">
        <v>8.2890936491728304</v>
      </c>
      <c r="F609" s="624">
        <v>2.9707024769540062</v>
      </c>
      <c r="G609" s="625">
        <v>11.049618586979163</v>
      </c>
      <c r="H609" s="243"/>
      <c r="I609" s="243"/>
    </row>
    <row r="610" spans="1:9">
      <c r="A610" s="545">
        <v>1987</v>
      </c>
      <c r="B610" s="607">
        <v>67.311348201075148</v>
      </c>
      <c r="C610" s="549">
        <v>0.6829966725449409</v>
      </c>
      <c r="D610" s="549">
        <v>47.360051549667482</v>
      </c>
      <c r="E610" s="624">
        <v>8.5594834116421499</v>
      </c>
      <c r="F610" s="624">
        <v>2.4152680657546388</v>
      </c>
      <c r="G610" s="625">
        <v>8.293548501465942</v>
      </c>
      <c r="H610" s="243"/>
      <c r="I610" s="243"/>
    </row>
    <row r="611" spans="1:9">
      <c r="A611" s="545">
        <v>1988</v>
      </c>
      <c r="B611" s="607">
        <v>57.904714787382026</v>
      </c>
      <c r="C611" s="549">
        <v>1.2037769811931127</v>
      </c>
      <c r="D611" s="549">
        <v>35.26824371049134</v>
      </c>
      <c r="E611" s="624">
        <v>8.2500830004946142</v>
      </c>
      <c r="F611" s="624">
        <v>3.1726296186289424</v>
      </c>
      <c r="G611" s="625">
        <v>10.009981476574014</v>
      </c>
      <c r="H611" s="243"/>
      <c r="I611" s="243"/>
    </row>
    <row r="612" spans="1:9">
      <c r="A612" s="545">
        <v>1989</v>
      </c>
      <c r="B612" s="607">
        <v>71.012593901237508</v>
      </c>
      <c r="C612" s="549">
        <v>0.99534453488586294</v>
      </c>
      <c r="D612" s="549">
        <v>54.336856466869598</v>
      </c>
      <c r="E612" s="624">
        <v>6.1963683248890771</v>
      </c>
      <c r="F612" s="624">
        <v>2.1543982470572933</v>
      </c>
      <c r="G612" s="625">
        <v>7.3296263275356699</v>
      </c>
      <c r="H612" s="243"/>
      <c r="I612" s="243"/>
    </row>
    <row r="613" spans="1:9">
      <c r="A613" s="545">
        <v>1990</v>
      </c>
      <c r="B613" s="607">
        <v>75.028334539129887</v>
      </c>
      <c r="C613" s="549">
        <v>1.0186669598239848</v>
      </c>
      <c r="D613" s="549">
        <v>53.903263502698117</v>
      </c>
      <c r="E613" s="624">
        <v>9.372789080747074</v>
      </c>
      <c r="F613" s="624">
        <v>2.3046533299012806</v>
      </c>
      <c r="G613" s="625">
        <v>8.4289616659594255</v>
      </c>
      <c r="H613" s="243"/>
      <c r="I613" s="243"/>
    </row>
    <row r="614" spans="1:9">
      <c r="A614" s="545">
        <v>1991</v>
      </c>
      <c r="B614" s="607">
        <v>77.337075737695741</v>
      </c>
      <c r="C614" s="549">
        <v>1.009370738843715</v>
      </c>
      <c r="D614" s="549">
        <v>62.469524479710323</v>
      </c>
      <c r="E614" s="624">
        <v>6.2202376820100014</v>
      </c>
      <c r="F614" s="624">
        <v>1.6148409304551949</v>
      </c>
      <c r="G614" s="625">
        <v>6.0231019066764917</v>
      </c>
      <c r="H614" s="243"/>
      <c r="I614" s="243"/>
    </row>
    <row r="615" spans="1:9">
      <c r="A615" s="545">
        <v>1992</v>
      </c>
      <c r="B615" s="607">
        <v>72.383487724977442</v>
      </c>
      <c r="C615" s="549">
        <v>1.1925975089751744</v>
      </c>
      <c r="D615" s="549">
        <v>56.676805448679076</v>
      </c>
      <c r="E615" s="624">
        <v>5.5497457772853442</v>
      </c>
      <c r="F615" s="624">
        <v>1.6501410918789889</v>
      </c>
      <c r="G615" s="625">
        <v>7.3141978981588638</v>
      </c>
      <c r="H615" s="243"/>
      <c r="I615" s="243"/>
    </row>
    <row r="616" spans="1:9">
      <c r="A616" s="545">
        <v>1993</v>
      </c>
      <c r="B616" s="607">
        <v>68.659540327459155</v>
      </c>
      <c r="C616" s="549">
        <v>1.508701482155598</v>
      </c>
      <c r="D616" s="549">
        <v>49.894163509224185</v>
      </c>
      <c r="E616" s="624">
        <v>4.9906868350364313</v>
      </c>
      <c r="F616" s="624">
        <v>1.7136774997950601</v>
      </c>
      <c r="G616" s="625">
        <v>10.552311001247888</v>
      </c>
      <c r="H616" s="243"/>
      <c r="I616" s="243"/>
    </row>
    <row r="617" spans="1:9">
      <c r="A617" s="545">
        <v>1994</v>
      </c>
      <c r="B617" s="607">
        <v>65.187654508631738</v>
      </c>
      <c r="C617" s="549">
        <v>1.9227090124493074</v>
      </c>
      <c r="D617" s="549">
        <v>43.423234835529598</v>
      </c>
      <c r="E617" s="624">
        <v>6.1749793019036412</v>
      </c>
      <c r="F617" s="624">
        <v>1.8801840280779556</v>
      </c>
      <c r="G617" s="625">
        <v>11.786547330671247</v>
      </c>
      <c r="H617" s="243"/>
      <c r="I617" s="243"/>
    </row>
    <row r="618" spans="1:9">
      <c r="A618" s="545">
        <v>1995</v>
      </c>
      <c r="B618" s="607">
        <v>64.90440269199712</v>
      </c>
      <c r="C618" s="549">
        <v>2.0432389698626348</v>
      </c>
      <c r="D618" s="549">
        <v>42.487230077232461</v>
      </c>
      <c r="E618" s="612">
        <v>6.6830981376493774</v>
      </c>
      <c r="F618" s="612">
        <v>1.8703503364534617</v>
      </c>
      <c r="G618" s="613">
        <v>11.820485170799186</v>
      </c>
      <c r="H618" s="243"/>
      <c r="I618" s="243"/>
    </row>
    <row r="619" spans="1:9">
      <c r="A619" s="545">
        <v>1996</v>
      </c>
      <c r="B619" s="607">
        <v>67.306593981269444</v>
      </c>
      <c r="C619" s="549">
        <v>2.1266884490304641</v>
      </c>
      <c r="D619" s="549">
        <v>45.617868805294734</v>
      </c>
      <c r="E619" s="612">
        <v>6.9174998138743184</v>
      </c>
      <c r="F619" s="612">
        <v>1.7873632360245979</v>
      </c>
      <c r="G619" s="613">
        <v>10.857173677045328</v>
      </c>
      <c r="H619" s="243"/>
      <c r="I619" s="243"/>
    </row>
    <row r="620" spans="1:9">
      <c r="A620" s="545">
        <v>1997</v>
      </c>
      <c r="B620" s="607">
        <v>67.920446775446393</v>
      </c>
      <c r="C620" s="549">
        <v>2.5995878409127462</v>
      </c>
      <c r="D620" s="549">
        <v>44.589802823613049</v>
      </c>
      <c r="E620" s="612">
        <v>7.4676825974488796</v>
      </c>
      <c r="F620" s="612">
        <v>2.0147808631268123</v>
      </c>
      <c r="G620" s="613">
        <v>11.248592650344916</v>
      </c>
      <c r="H620" s="243"/>
      <c r="I620" s="243"/>
    </row>
    <row r="621" spans="1:9">
      <c r="A621" s="545">
        <v>1998</v>
      </c>
      <c r="B621" s="607">
        <v>60.618551259525496</v>
      </c>
      <c r="C621" s="549">
        <v>3.1934586886735934</v>
      </c>
      <c r="D621" s="549">
        <v>33.358923323589963</v>
      </c>
      <c r="E621" s="612">
        <v>8.8415293822055254</v>
      </c>
      <c r="F621" s="612">
        <v>2.5508766749955734</v>
      </c>
      <c r="G621" s="613">
        <v>12.673763190060846</v>
      </c>
      <c r="H621" s="243"/>
      <c r="I621" s="243"/>
    </row>
    <row r="622" spans="1:9">
      <c r="A622" s="545">
        <v>1999</v>
      </c>
      <c r="B622" s="607">
        <v>64.074144118593054</v>
      </c>
      <c r="C622" s="549">
        <v>4.2278639291292048</v>
      </c>
      <c r="D622" s="549">
        <v>38.747803870192037</v>
      </c>
      <c r="E622" s="612">
        <v>8.2788903471076498</v>
      </c>
      <c r="F622" s="612">
        <v>2.3414057307759157</v>
      </c>
      <c r="G622" s="613">
        <v>10.478180241388262</v>
      </c>
      <c r="H622" s="243"/>
      <c r="I622" s="243"/>
    </row>
    <row r="623" spans="1:9">
      <c r="A623" s="545">
        <v>2000</v>
      </c>
      <c r="B623" s="607">
        <v>70.387939408292141</v>
      </c>
      <c r="C623" s="549">
        <v>3.443771167159583</v>
      </c>
      <c r="D623" s="549">
        <v>48.00130155570141</v>
      </c>
      <c r="E623" s="612">
        <v>9.3770161727766208</v>
      </c>
      <c r="F623" s="612">
        <v>1.8616039465666541</v>
      </c>
      <c r="G623" s="613">
        <v>7.7042465660878747</v>
      </c>
      <c r="H623" s="243"/>
      <c r="I623" s="243"/>
    </row>
    <row r="624" spans="1:9">
      <c r="A624" s="545">
        <v>2001</v>
      </c>
      <c r="B624" s="607">
        <v>67.7003662888836</v>
      </c>
      <c r="C624" s="549">
        <v>3.3165529381344565</v>
      </c>
      <c r="D624" s="549">
        <v>44.184768253083178</v>
      </c>
      <c r="E624" s="612">
        <v>9.6789184564375645</v>
      </c>
      <c r="F624" s="612">
        <v>2.0927370437280657</v>
      </c>
      <c r="G624" s="613">
        <v>8.4273895975003406</v>
      </c>
    </row>
    <row r="625" spans="1:7" s="449" customFormat="1">
      <c r="A625" s="545">
        <v>2002</v>
      </c>
      <c r="B625" s="607">
        <v>65.117874187982153</v>
      </c>
      <c r="C625" s="549">
        <v>3.4232194183756093</v>
      </c>
      <c r="D625" s="549">
        <v>41.379644703320281</v>
      </c>
      <c r="E625" s="612">
        <v>9.5850828141309119</v>
      </c>
      <c r="F625" s="612">
        <v>2.0597578340927085</v>
      </c>
      <c r="G625" s="613">
        <v>8.670169418062633</v>
      </c>
    </row>
    <row r="626" spans="1:7">
      <c r="A626" s="545">
        <v>2003</v>
      </c>
      <c r="B626" s="607">
        <v>67.538039201466901</v>
      </c>
      <c r="C626" s="549">
        <v>2.7872372995968973</v>
      </c>
      <c r="D626" s="549">
        <v>45.21851100903708</v>
      </c>
      <c r="E626" s="612">
        <v>8.6854923592272808</v>
      </c>
      <c r="F626" s="612">
        <v>2.4875642983661663</v>
      </c>
      <c r="G626" s="613">
        <v>8.3592342352394784</v>
      </c>
    </row>
    <row r="627" spans="1:7">
      <c r="A627" s="545">
        <v>2004</v>
      </c>
      <c r="B627" s="614">
        <v>70.240624314382003</v>
      </c>
      <c r="C627" s="555">
        <v>2.0666914642713285</v>
      </c>
      <c r="D627" s="555">
        <v>50.721403924625022</v>
      </c>
      <c r="E627" s="612">
        <v>7.9881249650424948</v>
      </c>
      <c r="F627" s="612">
        <v>2.2634483343561813</v>
      </c>
      <c r="G627" s="613">
        <v>7.2009556260869818</v>
      </c>
    </row>
    <row r="628" spans="1:7">
      <c r="A628" s="545">
        <v>2005</v>
      </c>
      <c r="B628" s="607">
        <v>74.3128794782954</v>
      </c>
      <c r="C628" s="549">
        <v>1.5290629630003505</v>
      </c>
      <c r="D628" s="549">
        <v>56.191354518397496</v>
      </c>
      <c r="E628" s="612">
        <v>7.4706194488724247</v>
      </c>
      <c r="F628" s="612">
        <v>2.2571300615359826</v>
      </c>
      <c r="G628" s="613">
        <v>6.8647124864891458</v>
      </c>
    </row>
    <row r="629" spans="1:7">
      <c r="A629" s="545">
        <v>2006</v>
      </c>
      <c r="B629" s="607">
        <v>76.646652863467892</v>
      </c>
      <c r="C629" s="549">
        <v>1.138164407743949</v>
      </c>
      <c r="D629" s="549">
        <v>59.210558775270592</v>
      </c>
      <c r="E629" s="612">
        <v>6.6934996753986589</v>
      </c>
      <c r="F629" s="612">
        <v>2.1038337819058941</v>
      </c>
      <c r="G629" s="613">
        <v>7.500596223148781</v>
      </c>
    </row>
    <row r="630" spans="1:7">
      <c r="A630" s="545">
        <v>2007</v>
      </c>
      <c r="B630" s="607">
        <v>74.799778344307583</v>
      </c>
      <c r="C630" s="549">
        <v>1.0251261994216738</v>
      </c>
      <c r="D630" s="549">
        <v>56.373886942187553</v>
      </c>
      <c r="E630" s="612">
        <v>6.4672298367679932</v>
      </c>
      <c r="F630" s="612">
        <v>2.3089039124112753</v>
      </c>
      <c r="G630" s="613">
        <v>8.6246674556766365</v>
      </c>
    </row>
    <row r="631" spans="1:7">
      <c r="A631" s="545">
        <v>2008</v>
      </c>
      <c r="B631" s="607">
        <v>76.21468576854511</v>
      </c>
      <c r="C631" s="549">
        <v>0.82047427795685535</v>
      </c>
      <c r="D631" s="549">
        <v>58.536230375330348</v>
      </c>
      <c r="E631" s="612">
        <v>5.5605783075477895</v>
      </c>
      <c r="F631" s="612">
        <v>1.9867719208355026</v>
      </c>
      <c r="G631" s="613">
        <v>9.310630886874609</v>
      </c>
    </row>
    <row r="632" spans="1:7">
      <c r="A632" s="545">
        <v>2009</v>
      </c>
      <c r="B632" s="614">
        <v>68.992022368441425</v>
      </c>
      <c r="C632" s="555">
        <v>1.1186298916594604</v>
      </c>
      <c r="D632" s="555">
        <v>44.648081015746975</v>
      </c>
      <c r="E632" s="615">
        <v>5.7087840049758904</v>
      </c>
      <c r="F632" s="615">
        <v>2.7007987598759837</v>
      </c>
      <c r="G632" s="616">
        <v>14.815728696183129</v>
      </c>
    </row>
    <row r="633" spans="1:7" ht="15.75" thickBot="1">
      <c r="A633" s="557" t="s">
        <v>433</v>
      </c>
      <c r="B633" s="617">
        <v>71.461062192202547</v>
      </c>
      <c r="C633" s="561">
        <v>0.98520489756729079</v>
      </c>
      <c r="D633" s="561">
        <v>49.655666603624141</v>
      </c>
      <c r="E633" s="618">
        <v>5.4585347831535769</v>
      </c>
      <c r="F633" s="618">
        <v>2.3158632545916604</v>
      </c>
      <c r="G633" s="619">
        <v>13.045792653265892</v>
      </c>
    </row>
    <row r="634" spans="1:7">
      <c r="A634" s="463" t="s">
        <v>395</v>
      </c>
      <c r="B634" s="311"/>
      <c r="C634" s="311"/>
      <c r="D634" s="311"/>
      <c r="E634" s="311"/>
      <c r="F634" s="311"/>
      <c r="G634" s="311"/>
    </row>
    <row r="635" spans="1:7">
      <c r="A635" s="456" t="s">
        <v>451</v>
      </c>
      <c r="B635" s="449"/>
      <c r="C635" s="449"/>
      <c r="D635" s="449"/>
      <c r="E635" s="449"/>
      <c r="F635" s="449"/>
      <c r="G635" s="449"/>
    </row>
    <row r="636" spans="1:7">
      <c r="A636" s="456" t="s">
        <v>397</v>
      </c>
      <c r="B636" s="311"/>
      <c r="C636" s="311"/>
      <c r="D636" s="311"/>
      <c r="E636" s="311"/>
      <c r="F636" s="311"/>
      <c r="G636" s="311"/>
    </row>
    <row r="638" spans="1:7">
      <c r="A638" s="481" t="s">
        <v>452</v>
      </c>
      <c r="B638" s="481"/>
      <c r="C638" s="481"/>
      <c r="D638" s="481"/>
      <c r="E638" s="481"/>
      <c r="F638" s="481"/>
      <c r="G638" s="481"/>
    </row>
    <row r="639" spans="1:7" ht="15.75" thickBot="1">
      <c r="A639" s="482" t="s">
        <v>411</v>
      </c>
      <c r="B639" s="483"/>
      <c r="C639" s="483"/>
      <c r="D639" s="483"/>
      <c r="E639" s="483"/>
      <c r="F639" s="483"/>
      <c r="G639" s="483"/>
    </row>
    <row r="640" spans="1:7" ht="39" thickBot="1">
      <c r="A640" s="575" t="s">
        <v>69</v>
      </c>
      <c r="B640" s="576" t="s">
        <v>453</v>
      </c>
      <c r="C640" s="576" t="s">
        <v>454</v>
      </c>
      <c r="D640" s="626" t="s">
        <v>455</v>
      </c>
      <c r="E640" s="626" t="s">
        <v>456</v>
      </c>
      <c r="F640" s="626" t="s">
        <v>457</v>
      </c>
      <c r="G640" s="627" t="s">
        <v>458</v>
      </c>
    </row>
    <row r="641" spans="1:7">
      <c r="A641" s="538">
        <v>1970</v>
      </c>
      <c r="B641" s="580">
        <v>758.0636478952257</v>
      </c>
      <c r="C641" s="581">
        <v>195.9287568309762</v>
      </c>
      <c r="D641" s="628">
        <v>12.808400555941622</v>
      </c>
      <c r="E641" s="628">
        <v>172.2748521906596</v>
      </c>
      <c r="F641" s="628">
        <v>111.866076040495</v>
      </c>
      <c r="G641" s="629">
        <v>265.18556227715322</v>
      </c>
    </row>
    <row r="642" spans="1:7">
      <c r="A642" s="545">
        <v>1971</v>
      </c>
      <c r="B642" s="584">
        <v>922.88453590766073</v>
      </c>
      <c r="C642" s="586">
        <v>261.2383424413016</v>
      </c>
      <c r="D642" s="630">
        <v>18.75515795691452</v>
      </c>
      <c r="E642" s="630">
        <v>142.89464484031456</v>
      </c>
      <c r="F642" s="630">
        <v>137.41573538307719</v>
      </c>
      <c r="G642" s="631">
        <v>362.58065528605283</v>
      </c>
    </row>
    <row r="643" spans="1:7">
      <c r="A643" s="545">
        <v>1972</v>
      </c>
      <c r="B643" s="584">
        <v>1295.2716888315817</v>
      </c>
      <c r="C643" s="586">
        <v>417.2556858437456</v>
      </c>
      <c r="D643" s="630">
        <v>22.109739054899229</v>
      </c>
      <c r="E643" s="630">
        <v>158.92021248595731</v>
      </c>
      <c r="F643" s="630">
        <v>208.02256424196989</v>
      </c>
      <c r="G643" s="631">
        <v>488.96348720500981</v>
      </c>
    </row>
    <row r="644" spans="1:7">
      <c r="A644" s="545">
        <v>1973</v>
      </c>
      <c r="B644" s="584">
        <v>1823.0984961375943</v>
      </c>
      <c r="C644" s="586">
        <v>564.20225346697771</v>
      </c>
      <c r="D644" s="630">
        <v>51.843526059763711</v>
      </c>
      <c r="E644" s="630">
        <v>211.00330733429627</v>
      </c>
      <c r="F644" s="630">
        <v>318.33494478190249</v>
      </c>
      <c r="G644" s="631">
        <v>677.71446449465407</v>
      </c>
    </row>
    <row r="645" spans="1:7">
      <c r="A645" s="545" t="s">
        <v>432</v>
      </c>
      <c r="B645" s="584">
        <v>3287.5659592703387</v>
      </c>
      <c r="C645" s="586">
        <v>1248.138747219552</v>
      </c>
      <c r="D645" s="630">
        <v>65.261850451702543</v>
      </c>
      <c r="E645" s="630">
        <v>361.9107359974322</v>
      </c>
      <c r="F645" s="630">
        <v>484.23509767529089</v>
      </c>
      <c r="G645" s="631">
        <v>1128.0195279263612</v>
      </c>
    </row>
    <row r="646" spans="1:7">
      <c r="A646" s="545">
        <v>1975</v>
      </c>
      <c r="B646" s="584">
        <v>5582.9809206153586</v>
      </c>
      <c r="C646" s="586">
        <v>1956.0220890292455</v>
      </c>
      <c r="D646" s="630">
        <v>112.53094774148711</v>
      </c>
      <c r="E646" s="630">
        <v>850.95764198363042</v>
      </c>
      <c r="F646" s="630">
        <v>1258.4933554555687</v>
      </c>
      <c r="G646" s="631">
        <v>1404.9768864054267</v>
      </c>
    </row>
    <row r="647" spans="1:7">
      <c r="A647" s="545">
        <v>1976</v>
      </c>
      <c r="B647" s="584">
        <v>6980.3863137297649</v>
      </c>
      <c r="C647" s="586">
        <v>2108.9553686667573</v>
      </c>
      <c r="D647" s="630">
        <v>75.630555663655301</v>
      </c>
      <c r="E647" s="630">
        <v>1164.9252214411813</v>
      </c>
      <c r="F647" s="630">
        <v>2015.3156970628684</v>
      </c>
      <c r="G647" s="631">
        <v>1615.5594708953038</v>
      </c>
    </row>
    <row r="648" spans="1:7">
      <c r="A648" s="545">
        <v>1977</v>
      </c>
      <c r="B648" s="584">
        <v>8427.5825001162539</v>
      </c>
      <c r="C648" s="586">
        <v>2834.4360154881224</v>
      </c>
      <c r="D648" s="630">
        <v>135.40309159138286</v>
      </c>
      <c r="E648" s="630">
        <v>1555.5484328037232</v>
      </c>
      <c r="F648" s="630">
        <v>2434.2955837145369</v>
      </c>
      <c r="G648" s="631">
        <v>1467.8993765184885</v>
      </c>
    </row>
    <row r="649" spans="1:7">
      <c r="A649" s="545">
        <v>1978</v>
      </c>
      <c r="B649" s="584">
        <v>9768.854579963112</v>
      </c>
      <c r="C649" s="586">
        <v>3313.0101455993404</v>
      </c>
      <c r="D649" s="630">
        <v>150.80366845031267</v>
      </c>
      <c r="E649" s="630">
        <v>1926.807416594447</v>
      </c>
      <c r="F649" s="630">
        <v>2677.1899803024635</v>
      </c>
      <c r="G649" s="631">
        <v>1701.0433690165514</v>
      </c>
    </row>
    <row r="650" spans="1:7">
      <c r="A650" s="545">
        <v>1979</v>
      </c>
      <c r="B650" s="584">
        <v>10952.500073404981</v>
      </c>
      <c r="C650" s="586">
        <v>3968.4644034051894</v>
      </c>
      <c r="D650" s="630">
        <v>167.42409298123692</v>
      </c>
      <c r="E650" s="630">
        <v>2358.162279056331</v>
      </c>
      <c r="F650" s="630">
        <v>2416.8596675415588</v>
      </c>
      <c r="G650" s="631">
        <v>2041.5896304206635</v>
      </c>
    </row>
    <row r="651" spans="1:7">
      <c r="A651" s="545">
        <v>1980</v>
      </c>
      <c r="B651" s="584">
        <v>13857.383209666163</v>
      </c>
      <c r="C651" s="586">
        <v>5345.0453356583821</v>
      </c>
      <c r="D651" s="630">
        <v>320.3624948575399</v>
      </c>
      <c r="E651" s="630">
        <v>2716.0666231423525</v>
      </c>
      <c r="F651" s="630">
        <v>3262.7605511811043</v>
      </c>
      <c r="G651" s="631">
        <v>2213.1482048267849</v>
      </c>
    </row>
    <row r="652" spans="1:7">
      <c r="A652" s="545">
        <v>1981</v>
      </c>
      <c r="B652" s="584">
        <v>21928.908300433162</v>
      </c>
      <c r="C652" s="586">
        <v>7325.1956882603317</v>
      </c>
      <c r="D652" s="630">
        <v>509.2864030576788</v>
      </c>
      <c r="E652" s="630">
        <v>3115.2368039159041</v>
      </c>
      <c r="F652" s="630">
        <v>4570.454264154484</v>
      </c>
      <c r="G652" s="631">
        <v>6408.7351410447673</v>
      </c>
    </row>
    <row r="653" spans="1:7">
      <c r="A653" s="545">
        <v>1982</v>
      </c>
      <c r="B653" s="584">
        <v>25044.434711967027</v>
      </c>
      <c r="C653" s="586">
        <v>7810.3007769325814</v>
      </c>
      <c r="D653" s="630">
        <v>624.86696997915203</v>
      </c>
      <c r="E653" s="630">
        <v>3277.7627691221314</v>
      </c>
      <c r="F653" s="630">
        <v>7059.4744560554982</v>
      </c>
      <c r="G653" s="631">
        <v>6272.0297398776611</v>
      </c>
    </row>
    <row r="654" spans="1:7">
      <c r="A654" s="545">
        <v>1983</v>
      </c>
      <c r="B654" s="584">
        <v>22347.677544573136</v>
      </c>
      <c r="C654" s="586">
        <v>6510.0957767403534</v>
      </c>
      <c r="D654" s="630">
        <v>613.58337901320351</v>
      </c>
      <c r="E654" s="630">
        <v>2717.53563350987</v>
      </c>
      <c r="F654" s="630">
        <v>6027.3027451818562</v>
      </c>
      <c r="G654" s="631">
        <v>6479.1600101278564</v>
      </c>
    </row>
    <row r="655" spans="1:7">
      <c r="A655" s="545">
        <v>1984</v>
      </c>
      <c r="B655" s="584">
        <v>19372.328313193095</v>
      </c>
      <c r="C655" s="586">
        <v>4908.3781896471228</v>
      </c>
      <c r="D655" s="630">
        <v>577.59787268936759</v>
      </c>
      <c r="E655" s="630">
        <v>2783.5075536510994</v>
      </c>
      <c r="F655" s="630">
        <v>4508.4790769653819</v>
      </c>
      <c r="G655" s="631">
        <v>6594.3656202401253</v>
      </c>
    </row>
    <row r="656" spans="1:7">
      <c r="A656" s="545">
        <v>1985</v>
      </c>
      <c r="B656" s="584">
        <v>18868.157403025962</v>
      </c>
      <c r="C656" s="586">
        <v>4572.0338237539463</v>
      </c>
      <c r="D656" s="630">
        <v>593.45589242529525</v>
      </c>
      <c r="E656" s="630">
        <v>3095.6054835499922</v>
      </c>
      <c r="F656" s="630">
        <v>4005.4270004499454</v>
      </c>
      <c r="G656" s="631">
        <v>6601.6352028467836</v>
      </c>
    </row>
    <row r="657" spans="1:13">
      <c r="A657" s="545">
        <v>1986</v>
      </c>
      <c r="B657" s="584">
        <v>17654.981630307135</v>
      </c>
      <c r="C657" s="586">
        <v>3821.1550047507894</v>
      </c>
      <c r="D657" s="630">
        <v>491.14116893676157</v>
      </c>
      <c r="E657" s="630">
        <v>2952.7108387096778</v>
      </c>
      <c r="F657" s="630">
        <v>3862.1417487314102</v>
      </c>
      <c r="G657" s="631">
        <v>6527.83286917849</v>
      </c>
    </row>
    <row r="658" spans="1:13">
      <c r="A658" s="545">
        <v>1987</v>
      </c>
      <c r="B658" s="584">
        <v>17386.616001700779</v>
      </c>
      <c r="C658" s="586">
        <v>3700.1508558561031</v>
      </c>
      <c r="D658" s="630">
        <v>499.52762168172336</v>
      </c>
      <c r="E658" s="630">
        <v>2644.0851151340075</v>
      </c>
      <c r="F658" s="630">
        <v>3826.7520178852656</v>
      </c>
      <c r="G658" s="631">
        <v>6716.1003911436801</v>
      </c>
    </row>
    <row r="659" spans="1:13">
      <c r="A659" s="545">
        <v>1988</v>
      </c>
      <c r="B659" s="584">
        <v>18073.581219263328</v>
      </c>
      <c r="C659" s="586">
        <v>3853.8097975559526</v>
      </c>
      <c r="D659" s="630">
        <v>568.44901514940921</v>
      </c>
      <c r="E659" s="630">
        <v>2742.5088097576631</v>
      </c>
      <c r="F659" s="630">
        <v>3878.5418679040131</v>
      </c>
      <c r="G659" s="631">
        <v>7030.2717288962867</v>
      </c>
    </row>
    <row r="660" spans="1:13">
      <c r="A660" s="545">
        <v>1989</v>
      </c>
      <c r="B660" s="584">
        <v>19277.509266110712</v>
      </c>
      <c r="C660" s="586">
        <v>4502.188850254016</v>
      </c>
      <c r="D660" s="630">
        <v>593.45589242529513</v>
      </c>
      <c r="E660" s="630">
        <v>2820.6334520301716</v>
      </c>
      <c r="F660" s="630">
        <v>3889.763002074742</v>
      </c>
      <c r="G660" s="631">
        <v>7471.4680693264836</v>
      </c>
    </row>
    <row r="661" spans="1:13">
      <c r="A661" s="545">
        <v>1990</v>
      </c>
      <c r="B661" s="584">
        <v>28490.903256638354</v>
      </c>
      <c r="C661" s="586">
        <v>6099.7338804888104</v>
      </c>
      <c r="D661" s="630">
        <v>1304.3221232800552</v>
      </c>
      <c r="E661" s="630">
        <v>4377.9179879955063</v>
      </c>
      <c r="F661" s="630">
        <v>4672.4802686914154</v>
      </c>
      <c r="G661" s="631">
        <v>12036.448996182569</v>
      </c>
    </row>
    <row r="662" spans="1:13">
      <c r="A662" s="545">
        <v>1991</v>
      </c>
      <c r="B662" s="584">
        <v>22027.758382078304</v>
      </c>
      <c r="C662" s="586">
        <v>5179.4129699299747</v>
      </c>
      <c r="D662" s="630">
        <v>724.28455524669891</v>
      </c>
      <c r="E662" s="630">
        <v>3007.7319542930509</v>
      </c>
      <c r="F662" s="630">
        <v>5294.3037345831799</v>
      </c>
      <c r="G662" s="631">
        <v>7822.0251680253978</v>
      </c>
    </row>
    <row r="663" spans="1:13">
      <c r="A663" s="545">
        <v>1992</v>
      </c>
      <c r="B663" s="584">
        <v>30811.419933734582</v>
      </c>
      <c r="C663" s="586">
        <v>7905.5439226143071</v>
      </c>
      <c r="D663" s="630">
        <v>831.63115038220963</v>
      </c>
      <c r="E663" s="630">
        <v>3333.4516166907397</v>
      </c>
      <c r="F663" s="630">
        <v>9811.9323517185385</v>
      </c>
      <c r="G663" s="631">
        <v>8928.8608923287866</v>
      </c>
    </row>
    <row r="664" spans="1:13">
      <c r="A664" s="545">
        <v>1993</v>
      </c>
      <c r="B664" s="584">
        <v>34523.462042935411</v>
      </c>
      <c r="C664" s="586">
        <v>9230.4214329259921</v>
      </c>
      <c r="D664" s="630">
        <v>1081.0899993050728</v>
      </c>
      <c r="E664" s="630">
        <v>4358.4202140266407</v>
      </c>
      <c r="F664" s="630">
        <v>9237.4102821772303</v>
      </c>
      <c r="G664" s="631">
        <v>10616.120114500471</v>
      </c>
    </row>
    <row r="665" spans="1:13">
      <c r="A665" s="545">
        <v>1994</v>
      </c>
      <c r="B665" s="584">
        <v>37657.938135978206</v>
      </c>
      <c r="C665" s="586">
        <v>9852.6766513799266</v>
      </c>
      <c r="D665" s="630">
        <v>1244.2446254343292</v>
      </c>
      <c r="E665" s="630">
        <v>4760.6619619322746</v>
      </c>
      <c r="F665" s="630">
        <v>11305.033727759033</v>
      </c>
      <c r="G665" s="631">
        <v>10495.321169472645</v>
      </c>
    </row>
    <row r="666" spans="1:13">
      <c r="A666" s="545">
        <v>1995</v>
      </c>
      <c r="B666" s="584">
        <v>41130.516468959773</v>
      </c>
      <c r="C666" s="586">
        <v>10431.392146093644</v>
      </c>
      <c r="D666" s="630">
        <v>1299.1377706740791</v>
      </c>
      <c r="E666" s="630">
        <v>5319.6871799711125</v>
      </c>
      <c r="F666" s="630">
        <v>12952.814122522188</v>
      </c>
      <c r="G666" s="631">
        <v>11127.485249698742</v>
      </c>
    </row>
    <row r="667" spans="1:13">
      <c r="A667" s="545">
        <v>1996</v>
      </c>
      <c r="B667" s="584">
        <v>43415.505839291625</v>
      </c>
      <c r="C667" s="586">
        <v>10952.054675820404</v>
      </c>
      <c r="D667" s="630">
        <v>1372.3286309937455</v>
      </c>
      <c r="E667" s="630">
        <v>5202.5669897608732</v>
      </c>
      <c r="F667" s="630">
        <v>13544.254209736286</v>
      </c>
      <c r="G667" s="631">
        <v>12344.301332980309</v>
      </c>
    </row>
    <row r="668" spans="1:13">
      <c r="A668" s="545">
        <v>1997</v>
      </c>
      <c r="B668" s="584">
        <v>43394.806808059919</v>
      </c>
      <c r="C668" s="586">
        <v>11499.9295328848</v>
      </c>
      <c r="D668" s="630">
        <v>1450.0939200833911</v>
      </c>
      <c r="E668" s="630">
        <v>4726.3405378911893</v>
      </c>
      <c r="F668" s="630">
        <v>13527.50882489689</v>
      </c>
      <c r="G668" s="631">
        <v>12190.933992303653</v>
      </c>
      <c r="H668" s="3"/>
      <c r="I668" s="3"/>
      <c r="J668" s="3"/>
      <c r="K668" s="3"/>
      <c r="L668" s="3"/>
      <c r="M668" s="3"/>
    </row>
    <row r="669" spans="1:13">
      <c r="A669" s="545">
        <v>1998</v>
      </c>
      <c r="B669" s="584">
        <v>48600.939713147418</v>
      </c>
      <c r="C669" s="586">
        <v>12241.91899162433</v>
      </c>
      <c r="D669" s="630">
        <v>1727.6092654621264</v>
      </c>
      <c r="E669" s="630">
        <v>6442.2781935483872</v>
      </c>
      <c r="F669" s="630">
        <v>14836.065702037247</v>
      </c>
      <c r="G669" s="631">
        <v>13353.067560475331</v>
      </c>
    </row>
    <row r="670" spans="1:13">
      <c r="A670" s="545">
        <v>1999</v>
      </c>
      <c r="B670" s="584">
        <v>51010.041871594804</v>
      </c>
      <c r="C670" s="586">
        <v>12633.776505286283</v>
      </c>
      <c r="D670" s="630">
        <v>2040.1952314107018</v>
      </c>
      <c r="E670" s="630">
        <v>7215.7789252447437</v>
      </c>
      <c r="F670" s="630">
        <v>13789.910731658543</v>
      </c>
      <c r="G670" s="631">
        <v>15330.380477994539</v>
      </c>
      <c r="H670" s="3"/>
      <c r="I670" s="3"/>
      <c r="J670" s="3"/>
      <c r="K670" s="3"/>
    </row>
    <row r="671" spans="1:13">
      <c r="A671" s="545">
        <v>2000</v>
      </c>
      <c r="B671" s="584">
        <v>55622.06252961656</v>
      </c>
      <c r="C671" s="586">
        <v>12987.536760675546</v>
      </c>
      <c r="D671" s="630">
        <v>2124.0597588603196</v>
      </c>
      <c r="E671" s="630">
        <v>7871.2246419515322</v>
      </c>
      <c r="F671" s="630">
        <v>13527.508824896888</v>
      </c>
      <c r="G671" s="631">
        <v>19111.732543232276</v>
      </c>
    </row>
    <row r="672" spans="1:13">
      <c r="A672" s="545">
        <v>2001</v>
      </c>
      <c r="B672" s="584">
        <v>57443.141650000005</v>
      </c>
      <c r="C672" s="586">
        <v>13212.492</v>
      </c>
      <c r="D672" s="630">
        <v>2194.201</v>
      </c>
      <c r="E672" s="630">
        <v>8321.2759999999998</v>
      </c>
      <c r="F672" s="630">
        <v>13812.352999999999</v>
      </c>
      <c r="G672" s="631">
        <v>19902.819650000001</v>
      </c>
    </row>
    <row r="673" spans="1:7">
      <c r="A673" s="545">
        <v>2002</v>
      </c>
      <c r="B673" s="584">
        <v>65235.787900000003</v>
      </c>
      <c r="C673" s="586">
        <v>14919.231</v>
      </c>
      <c r="D673" s="630">
        <v>2412.009</v>
      </c>
      <c r="E673" s="630">
        <v>11598.235000000001</v>
      </c>
      <c r="F673" s="630">
        <v>15426.624</v>
      </c>
      <c r="G673" s="631">
        <v>20879.688899999997</v>
      </c>
    </row>
    <row r="674" spans="1:7">
      <c r="A674" s="545">
        <v>2003</v>
      </c>
      <c r="B674" s="584">
        <v>72086.344502300009</v>
      </c>
      <c r="C674" s="586">
        <v>16021.654</v>
      </c>
      <c r="D674" s="630">
        <v>2564.3710000000001</v>
      </c>
      <c r="E674" s="630">
        <v>13044.746999999999</v>
      </c>
      <c r="F674" s="630">
        <v>18345.382000000001</v>
      </c>
      <c r="G674" s="631">
        <v>22110.1905023</v>
      </c>
    </row>
    <row r="675" spans="1:7" s="449" customFormat="1">
      <c r="A675" s="545">
        <v>2004</v>
      </c>
      <c r="B675" s="593">
        <v>86639.941202000002</v>
      </c>
      <c r="C675" s="594">
        <v>17652.397000000001</v>
      </c>
      <c r="D675" s="632">
        <v>2956.8209999999999</v>
      </c>
      <c r="E675" s="632">
        <v>20095.778999999999</v>
      </c>
      <c r="F675" s="632">
        <v>21324.651999999998</v>
      </c>
      <c r="G675" s="633">
        <v>24610.292201999997</v>
      </c>
    </row>
    <row r="676" spans="1:7">
      <c r="A676" s="545">
        <v>2005</v>
      </c>
      <c r="B676" s="584">
        <v>98492.208213000005</v>
      </c>
      <c r="C676" s="586">
        <v>19864.359</v>
      </c>
      <c r="D676" s="630">
        <v>3601.5610000000001</v>
      </c>
      <c r="E676" s="630">
        <v>23603.894</v>
      </c>
      <c r="F676" s="630">
        <v>25621.364000000001</v>
      </c>
      <c r="G676" s="631">
        <v>25801.030213000002</v>
      </c>
    </row>
    <row r="677" spans="1:7">
      <c r="A677" s="545">
        <v>2006</v>
      </c>
      <c r="B677" s="584">
        <v>114956.742591</v>
      </c>
      <c r="C677" s="586">
        <v>22532.531999999999</v>
      </c>
      <c r="D677" s="630">
        <v>4265.3689999999997</v>
      </c>
      <c r="E677" s="630">
        <v>28985.275000000001</v>
      </c>
      <c r="F677" s="630">
        <v>31659.542000000001</v>
      </c>
      <c r="G677" s="631">
        <v>27514.024591000001</v>
      </c>
    </row>
    <row r="678" spans="1:7">
      <c r="A678" s="545">
        <v>2007</v>
      </c>
      <c r="B678" s="584">
        <v>137433</v>
      </c>
      <c r="C678" s="586">
        <v>26160</v>
      </c>
      <c r="D678" s="630">
        <v>4864</v>
      </c>
      <c r="E678" s="630">
        <v>33292</v>
      </c>
      <c r="F678" s="630">
        <v>40088</v>
      </c>
      <c r="G678" s="631">
        <v>33029</v>
      </c>
    </row>
    <row r="679" spans="1:7">
      <c r="A679" s="545">
        <v>2008</v>
      </c>
      <c r="B679" s="584">
        <v>167724.31257400376</v>
      </c>
      <c r="C679" s="586">
        <v>32478.936776999999</v>
      </c>
      <c r="D679" s="630">
        <v>6761.98305426152</v>
      </c>
      <c r="E679" s="630">
        <v>39917.618654000005</v>
      </c>
      <c r="F679" s="630">
        <v>46748.937010771304</v>
      </c>
      <c r="G679" s="631">
        <v>41816.837077970893</v>
      </c>
    </row>
    <row r="680" spans="1:7">
      <c r="A680" s="545">
        <v>2009</v>
      </c>
      <c r="B680" s="593">
        <v>165989.06143694231</v>
      </c>
      <c r="C680" s="594">
        <v>28483.931448296928</v>
      </c>
      <c r="D680" s="632">
        <v>6282.6298348710898</v>
      </c>
      <c r="E680" s="632">
        <v>39134.090066379598</v>
      </c>
      <c r="F680" s="632">
        <v>50223.345467421153</v>
      </c>
      <c r="G680" s="633">
        <v>41865.064619973513</v>
      </c>
    </row>
    <row r="681" spans="1:7" ht="15.75" thickBot="1">
      <c r="A681" s="545" t="s">
        <v>433</v>
      </c>
      <c r="B681" s="597">
        <v>177031.73354009897</v>
      </c>
      <c r="C681" s="598">
        <v>29999.228934533279</v>
      </c>
      <c r="D681" s="634">
        <v>6571.6308072751599</v>
      </c>
      <c r="E681" s="634">
        <v>39661.287786866094</v>
      </c>
      <c r="F681" s="634">
        <v>53413.612217737376</v>
      </c>
      <c r="G681" s="635">
        <v>47385.973793687022</v>
      </c>
    </row>
    <row r="682" spans="1:7" ht="15.75" thickBot="1">
      <c r="A682" s="477" t="s">
        <v>419</v>
      </c>
      <c r="B682" s="477"/>
      <c r="C682" s="477"/>
      <c r="D682" s="477"/>
      <c r="E682" s="477"/>
      <c r="F682" s="477"/>
      <c r="G682" s="477"/>
    </row>
    <row r="683" spans="1:7" ht="15.75" thickBot="1">
      <c r="A683" s="452"/>
      <c r="B683" s="453">
        <v>23253.149043834252</v>
      </c>
      <c r="C683" s="453">
        <v>15211.294482623094</v>
      </c>
      <c r="D683" s="453">
        <v>51207.193107937906</v>
      </c>
      <c r="E683" s="453">
        <v>22922.099443145798</v>
      </c>
      <c r="F683" s="453">
        <v>47647.819632470077</v>
      </c>
      <c r="G683" s="478">
        <v>17768.98705449226</v>
      </c>
    </row>
    <row r="684" spans="1:7">
      <c r="A684" s="463" t="s">
        <v>434</v>
      </c>
      <c r="B684" s="311"/>
      <c r="C684" s="1"/>
      <c r="D684" s="1"/>
      <c r="E684" s="1"/>
      <c r="F684" s="463"/>
    </row>
    <row r="685" spans="1:7">
      <c r="A685" s="456" t="s">
        <v>396</v>
      </c>
      <c r="B685" s="449"/>
      <c r="C685" s="563"/>
      <c r="D685" s="563"/>
      <c r="E685" s="563"/>
      <c r="F685" s="456"/>
      <c r="G685" s="449"/>
    </row>
    <row r="686" spans="1:7">
      <c r="A686" s="456" t="s">
        <v>397</v>
      </c>
      <c r="B686" s="311"/>
      <c r="C686" s="1"/>
      <c r="D686" s="1"/>
      <c r="E686" s="1"/>
      <c r="F686" s="456"/>
    </row>
    <row r="687" spans="1:7">
      <c r="A687" s="457" t="s">
        <v>73</v>
      </c>
      <c r="B687" s="25"/>
      <c r="C687" s="25"/>
      <c r="D687" s="25"/>
      <c r="E687" s="25"/>
      <c r="F687" s="25"/>
    </row>
    <row r="688" spans="1:7">
      <c r="A688" s="458" t="s">
        <v>398</v>
      </c>
      <c r="B688" s="458"/>
      <c r="C688" s="458"/>
      <c r="D688" s="458"/>
      <c r="E688" s="458"/>
      <c r="F688" s="458"/>
      <c r="G688" s="458"/>
    </row>
    <row r="689" spans="1:7">
      <c r="A689" s="458" t="s">
        <v>399</v>
      </c>
      <c r="B689" s="458"/>
      <c r="C689" s="458"/>
      <c r="D689" s="458"/>
      <c r="E689" s="458"/>
      <c r="F689" s="458"/>
      <c r="G689" s="458"/>
    </row>
    <row r="690" spans="1:7">
      <c r="A690" s="602"/>
      <c r="B690" s="602"/>
      <c r="C690" s="602"/>
      <c r="D690" s="602"/>
      <c r="E690" s="602"/>
      <c r="F690" s="602"/>
      <c r="G690" s="602"/>
    </row>
    <row r="691" spans="1:7">
      <c r="A691" s="460" t="s">
        <v>459</v>
      </c>
      <c r="B691" s="460"/>
      <c r="C691" s="460"/>
      <c r="D691" s="460"/>
      <c r="E691" s="460"/>
      <c r="F691" s="460"/>
      <c r="G691" s="460"/>
    </row>
    <row r="692" spans="1:7" ht="15.75" thickBot="1">
      <c r="A692" s="417" t="s">
        <v>447</v>
      </c>
      <c r="B692" s="417"/>
      <c r="C692" s="461"/>
      <c r="D692" s="461"/>
      <c r="E692" s="461"/>
      <c r="F692" s="461"/>
      <c r="G692" s="461"/>
    </row>
    <row r="693" spans="1:7" ht="39" thickBot="1">
      <c r="A693" s="575" t="s">
        <v>69</v>
      </c>
      <c r="B693" s="576" t="s">
        <v>453</v>
      </c>
      <c r="C693" s="576" t="s">
        <v>454</v>
      </c>
      <c r="D693" s="626" t="s">
        <v>455</v>
      </c>
      <c r="E693" s="626" t="s">
        <v>456</v>
      </c>
      <c r="F693" s="626" t="s">
        <v>457</v>
      </c>
      <c r="G693" s="627" t="s">
        <v>458</v>
      </c>
    </row>
    <row r="694" spans="1:7">
      <c r="A694" s="538">
        <v>1970</v>
      </c>
      <c r="B694" s="636" t="s">
        <v>394</v>
      </c>
      <c r="C694" s="542" t="s">
        <v>394</v>
      </c>
      <c r="D694" s="637" t="s">
        <v>394</v>
      </c>
      <c r="E694" s="637" t="s">
        <v>394</v>
      </c>
      <c r="F694" s="637" t="s">
        <v>394</v>
      </c>
      <c r="G694" s="638" t="s">
        <v>394</v>
      </c>
    </row>
    <row r="695" spans="1:7">
      <c r="A695" s="545">
        <v>1971</v>
      </c>
      <c r="B695" s="639">
        <v>21.742354810188118</v>
      </c>
      <c r="C695" s="585">
        <v>33.333333333333314</v>
      </c>
      <c r="D695" s="640">
        <v>46.428571428571445</v>
      </c>
      <c r="E695" s="640">
        <v>-17.054263565891475</v>
      </c>
      <c r="F695" s="640">
        <v>22.839506172839492</v>
      </c>
      <c r="G695" s="641">
        <v>36.727147651842785</v>
      </c>
    </row>
    <row r="696" spans="1:7">
      <c r="A696" s="545">
        <v>1972</v>
      </c>
      <c r="B696" s="639">
        <v>40.350351364125601</v>
      </c>
      <c r="C696" s="585">
        <v>59.7222222222222</v>
      </c>
      <c r="D696" s="640">
        <v>17.886178861788608</v>
      </c>
      <c r="E696" s="640">
        <v>11.214953271028037</v>
      </c>
      <c r="F696" s="640">
        <v>51.381909547738701</v>
      </c>
      <c r="G696" s="641">
        <v>34.856474022103868</v>
      </c>
    </row>
    <row r="697" spans="1:7">
      <c r="A697" s="545">
        <v>1973</v>
      </c>
      <c r="B697" s="639">
        <v>40.750277479016489</v>
      </c>
      <c r="C697" s="585">
        <v>35.217391304347814</v>
      </c>
      <c r="D697" s="640">
        <v>134.48275862068968</v>
      </c>
      <c r="E697" s="640">
        <v>32.77310924369749</v>
      </c>
      <c r="F697" s="640">
        <v>53.029045643153552</v>
      </c>
      <c r="G697" s="641">
        <v>38.602264223975851</v>
      </c>
    </row>
    <row r="698" spans="1:7">
      <c r="A698" s="545">
        <v>1974</v>
      </c>
      <c r="B698" s="639">
        <v>80.328488352952775</v>
      </c>
      <c r="C698" s="585">
        <v>121.22186495176851</v>
      </c>
      <c r="D698" s="640">
        <v>25.88235294117645</v>
      </c>
      <c r="E698" s="640">
        <v>71.518987341772146</v>
      </c>
      <c r="F698" s="640">
        <v>52.114967462039033</v>
      </c>
      <c r="G698" s="641">
        <v>66.444658779340415</v>
      </c>
    </row>
    <row r="699" spans="1:7">
      <c r="A699" s="545">
        <v>1975</v>
      </c>
      <c r="B699" s="639">
        <v>69.821107463178549</v>
      </c>
      <c r="C699" s="585">
        <v>56.715116279069747</v>
      </c>
      <c r="D699" s="640">
        <v>72.429906542056102</v>
      </c>
      <c r="E699" s="640">
        <v>135.12915129151298</v>
      </c>
      <c r="F699" s="640">
        <v>159.89304812834223</v>
      </c>
      <c r="G699" s="641">
        <v>24.552532258745231</v>
      </c>
    </row>
    <row r="700" spans="1:7">
      <c r="A700" s="545">
        <v>1976</v>
      </c>
      <c r="B700" s="639">
        <v>25.029736138886591</v>
      </c>
      <c r="C700" s="585">
        <v>7.8185865331107323</v>
      </c>
      <c r="D700" s="640">
        <v>-32.791327913279119</v>
      </c>
      <c r="E700" s="640">
        <v>36.895794099183917</v>
      </c>
      <c r="F700" s="640">
        <v>60.137174211248322</v>
      </c>
      <c r="G700" s="641">
        <v>14.988330877715981</v>
      </c>
    </row>
    <row r="701" spans="1:7">
      <c r="A701" s="545">
        <v>1977</v>
      </c>
      <c r="B701" s="639">
        <v>20.732322271906199</v>
      </c>
      <c r="C701" s="585">
        <v>34.400000000000034</v>
      </c>
      <c r="D701" s="640">
        <v>79.0322580645161</v>
      </c>
      <c r="E701" s="640">
        <v>33.532041728763033</v>
      </c>
      <c r="F701" s="640">
        <v>20.789789275312657</v>
      </c>
      <c r="G701" s="641">
        <v>-9.1398736497756943</v>
      </c>
    </row>
    <row r="702" spans="1:7">
      <c r="A702" s="545">
        <v>1978</v>
      </c>
      <c r="B702" s="639">
        <v>15.915264903409195</v>
      </c>
      <c r="C702" s="585">
        <v>16.88428059395801</v>
      </c>
      <c r="D702" s="640">
        <v>11.373873873873876</v>
      </c>
      <c r="E702" s="640">
        <v>23.866758241758234</v>
      </c>
      <c r="F702" s="640">
        <v>9.9780157435642991</v>
      </c>
      <c r="G702" s="641">
        <v>15.882832040642029</v>
      </c>
    </row>
    <row r="703" spans="1:7">
      <c r="A703" s="545">
        <v>1979</v>
      </c>
      <c r="B703" s="639">
        <v>12.11652280984552</v>
      </c>
      <c r="C703" s="585">
        <v>19.78425145110063</v>
      </c>
      <c r="D703" s="640">
        <v>11.021233569261881</v>
      </c>
      <c r="E703" s="640">
        <v>22.387025228721939</v>
      </c>
      <c r="F703" s="640">
        <v>-9.724013412432285</v>
      </c>
      <c r="G703" s="641">
        <v>20.019845913805057</v>
      </c>
    </row>
    <row r="704" spans="1:7">
      <c r="A704" s="545">
        <v>1980</v>
      </c>
      <c r="B704" s="639">
        <v>26.52255756030408</v>
      </c>
      <c r="C704" s="585">
        <v>34.688000000000017</v>
      </c>
      <c r="D704" s="640">
        <v>91.34790528233151</v>
      </c>
      <c r="E704" s="640">
        <v>15.177256767470837</v>
      </c>
      <c r="F704" s="640">
        <v>35</v>
      </c>
      <c r="G704" s="641">
        <v>8.4031860198453359</v>
      </c>
    </row>
    <row r="705" spans="1:7">
      <c r="A705" s="545">
        <v>1981</v>
      </c>
      <c r="B705" s="639">
        <v>58.247108914017332</v>
      </c>
      <c r="C705" s="585">
        <v>37.046465057869199</v>
      </c>
      <c r="D705" s="640">
        <v>58.971918134221767</v>
      </c>
      <c r="E705" s="640">
        <v>14.696627003638525</v>
      </c>
      <c r="F705" s="640">
        <v>40.07936507936509</v>
      </c>
      <c r="G705" s="641">
        <v>189.57550728268359</v>
      </c>
    </row>
    <row r="706" spans="1:7">
      <c r="A706" s="545">
        <v>1982</v>
      </c>
      <c r="B706" s="639">
        <v>14.207394042832149</v>
      </c>
      <c r="C706" s="585">
        <v>6.622418148496692</v>
      </c>
      <c r="D706" s="640">
        <v>22.694610778443121</v>
      </c>
      <c r="E706" s="640">
        <v>5.2171303639559454</v>
      </c>
      <c r="F706" s="640">
        <v>54.458923512747873</v>
      </c>
      <c r="G706" s="641">
        <v>-2.1331104837142618</v>
      </c>
    </row>
    <row r="707" spans="1:7">
      <c r="A707" s="545">
        <v>1983</v>
      </c>
      <c r="B707" s="639">
        <v>-10.767889946045756</v>
      </c>
      <c r="C707" s="585">
        <v>-16.647310229489918</v>
      </c>
      <c r="D707" s="640">
        <v>-1.8057589067837796</v>
      </c>
      <c r="E707" s="640">
        <v>-17.091753585397669</v>
      </c>
      <c r="F707" s="640">
        <v>-14.62108429315532</v>
      </c>
      <c r="G707" s="641">
        <v>3.3024440068142127</v>
      </c>
    </row>
    <row r="708" spans="1:7">
      <c r="A708" s="545">
        <v>1984</v>
      </c>
      <c r="B708" s="639">
        <v>-13.313908013240365</v>
      </c>
      <c r="C708" s="585">
        <v>-24.603594816775811</v>
      </c>
      <c r="D708" s="640">
        <v>-5.8648111332007886</v>
      </c>
      <c r="E708" s="640">
        <v>2.4276377217553886</v>
      </c>
      <c r="F708" s="640">
        <v>-25.199060548776998</v>
      </c>
      <c r="G708" s="641">
        <v>1.7780948445814886</v>
      </c>
    </row>
    <row r="709" spans="1:7">
      <c r="A709" s="545">
        <v>1985</v>
      </c>
      <c r="B709" s="639">
        <v>-2.6025313117565645</v>
      </c>
      <c r="C709" s="585">
        <v>-6.8524541691307093</v>
      </c>
      <c r="D709" s="640">
        <v>2.7455121436113785</v>
      </c>
      <c r="E709" s="640">
        <v>11.212397447584337</v>
      </c>
      <c r="F709" s="640">
        <v>-11.157910859243387</v>
      </c>
      <c r="G709" s="641">
        <v>0.11023930162966167</v>
      </c>
    </row>
    <row r="710" spans="1:7">
      <c r="A710" s="545">
        <v>1986</v>
      </c>
      <c r="B710" s="639">
        <v>-6.429752237090554</v>
      </c>
      <c r="C710" s="585">
        <v>-16.423299738116</v>
      </c>
      <c r="D710" s="640">
        <v>-17.240493319630019</v>
      </c>
      <c r="E710" s="640">
        <v>-4.6160483175150944</v>
      </c>
      <c r="F710" s="640">
        <v>-3.5772778208775122</v>
      </c>
      <c r="G710" s="641">
        <v>-1.1179401981567878</v>
      </c>
    </row>
    <row r="711" spans="1:7">
      <c r="A711" s="545">
        <v>1987</v>
      </c>
      <c r="B711" s="639">
        <v>-1.5200561191503539</v>
      </c>
      <c r="C711" s="585">
        <v>-3.1666904049755544</v>
      </c>
      <c r="D711" s="640">
        <v>1.7075442409189634</v>
      </c>
      <c r="E711" s="640">
        <v>-10.452284034373591</v>
      </c>
      <c r="F711" s="640">
        <v>-0.91632397639908447</v>
      </c>
      <c r="G711" s="641">
        <v>2.884073868589752</v>
      </c>
    </row>
    <row r="712" spans="1:7">
      <c r="A712" s="545">
        <v>1988</v>
      </c>
      <c r="B712" s="639">
        <v>3.9511151422182849</v>
      </c>
      <c r="C712" s="585">
        <v>4.1527750539321744</v>
      </c>
      <c r="D712" s="640">
        <v>13.797313797313791</v>
      </c>
      <c r="E712" s="640">
        <v>3.7224102227385174</v>
      </c>
      <c r="F712" s="640">
        <v>1.3533631073216839</v>
      </c>
      <c r="G712" s="641">
        <v>4.6778832872554261</v>
      </c>
    </row>
    <row r="713" spans="1:7">
      <c r="A713" s="545">
        <v>1989</v>
      </c>
      <c r="B713" s="639">
        <v>6.6612589516249443</v>
      </c>
      <c r="C713" s="585">
        <v>16.824365673398262</v>
      </c>
      <c r="D713" s="640">
        <v>4.3991416309012692</v>
      </c>
      <c r="E713" s="640">
        <v>2.8486560186988754</v>
      </c>
      <c r="F713" s="640">
        <v>0.28931321493746509</v>
      </c>
      <c r="G713" s="641">
        <v>6.2756655424393273</v>
      </c>
    </row>
    <row r="714" spans="1:7">
      <c r="A714" s="545">
        <v>1990</v>
      </c>
      <c r="B714" s="639">
        <v>47.793487547296962</v>
      </c>
      <c r="C714" s="585">
        <v>35.483740984002935</v>
      </c>
      <c r="D714" s="640">
        <v>119.78417266187051</v>
      </c>
      <c r="E714" s="640">
        <v>55.2104540504711</v>
      </c>
      <c r="F714" s="640">
        <v>20.122492455174879</v>
      </c>
      <c r="G714" s="641">
        <v>61.098848104527804</v>
      </c>
    </row>
    <row r="715" spans="1:7">
      <c r="A715" s="545">
        <v>1991</v>
      </c>
      <c r="B715" s="639">
        <v>-22.684941984259993</v>
      </c>
      <c r="C715" s="585">
        <v>-15.087886268328234</v>
      </c>
      <c r="D715" s="640">
        <v>-44.470423193827443</v>
      </c>
      <c r="E715" s="640">
        <v>-31.297663351839418</v>
      </c>
      <c r="F715" s="640">
        <v>13.308209561811893</v>
      </c>
      <c r="G715" s="641">
        <v>-35.013846936864852</v>
      </c>
    </row>
    <row r="716" spans="1:7">
      <c r="A716" s="545">
        <v>1992</v>
      </c>
      <c r="B716" s="639">
        <v>39.875421726082806</v>
      </c>
      <c r="C716" s="585">
        <v>52.633975481611174</v>
      </c>
      <c r="D716" s="640">
        <v>14.821052631578937</v>
      </c>
      <c r="E716" s="640">
        <v>10.829411242340825</v>
      </c>
      <c r="F716" s="640">
        <v>85.329985652797689</v>
      </c>
      <c r="G716" s="641">
        <v>14.150244988061061</v>
      </c>
    </row>
    <row r="717" spans="1:7">
      <c r="A717" s="545">
        <v>1993</v>
      </c>
      <c r="B717" s="639">
        <v>12.047617789716398</v>
      </c>
      <c r="C717" s="585">
        <v>16.758840672831994</v>
      </c>
      <c r="D717" s="640">
        <v>29.996332966630007</v>
      </c>
      <c r="E717" s="640">
        <v>30.747966828252061</v>
      </c>
      <c r="F717" s="640">
        <v>-5.8553407111564724</v>
      </c>
      <c r="G717" s="641">
        <v>18.896690658729938</v>
      </c>
    </row>
    <row r="718" spans="1:7">
      <c r="A718" s="545">
        <v>1994</v>
      </c>
      <c r="B718" s="639">
        <v>9.0792635140258398</v>
      </c>
      <c r="C718" s="585">
        <v>6.7413522012578682</v>
      </c>
      <c r="D718" s="640">
        <v>15.091678420310302</v>
      </c>
      <c r="E718" s="640">
        <v>9.229072190219398</v>
      </c>
      <c r="F718" s="640">
        <v>22.383150498047073</v>
      </c>
      <c r="G718" s="641">
        <v>-1.1378822368713344</v>
      </c>
    </row>
    <row r="719" spans="1:7">
      <c r="A719" s="545">
        <v>1995</v>
      </c>
      <c r="B719" s="639">
        <v>9.2213713890614883</v>
      </c>
      <c r="C719" s="585">
        <v>5.8736880869084871</v>
      </c>
      <c r="D719" s="640">
        <v>4.4117647058823621</v>
      </c>
      <c r="E719" s="640">
        <v>11.74259425493716</v>
      </c>
      <c r="F719" s="640">
        <v>14.575634486760535</v>
      </c>
      <c r="G719" s="641">
        <v>6.0232942853130567</v>
      </c>
    </row>
    <row r="720" spans="1:7">
      <c r="A720" s="545">
        <v>1996</v>
      </c>
      <c r="B720" s="639">
        <v>5.5554599516305103</v>
      </c>
      <c r="C720" s="585">
        <v>4.9913043478260875</v>
      </c>
      <c r="D720" s="640">
        <v>5.6338028169014081</v>
      </c>
      <c r="E720" s="640">
        <v>-2.2016367926896692</v>
      </c>
      <c r="F720" s="640">
        <v>4.5661126734283073</v>
      </c>
      <c r="G720" s="641">
        <v>10.935229802389628</v>
      </c>
    </row>
    <row r="721" spans="1:9">
      <c r="A721" s="545">
        <v>1997</v>
      </c>
      <c r="B721" s="639">
        <v>-4.7676586582511504E-2</v>
      </c>
      <c r="C721" s="585">
        <v>5.0024846778201209</v>
      </c>
      <c r="D721" s="640">
        <v>5.6666666666666572</v>
      </c>
      <c r="E721" s="640">
        <v>-9.1536822650614766</v>
      </c>
      <c r="F721" s="640">
        <v>-0.12363460239367896</v>
      </c>
      <c r="G721" s="641">
        <v>-1.2424141029910203</v>
      </c>
    </row>
    <row r="722" spans="1:9">
      <c r="A722" s="545">
        <v>1998</v>
      </c>
      <c r="B722" s="639">
        <v>11.997133500593307</v>
      </c>
      <c r="C722" s="585">
        <v>6.4521217857706148</v>
      </c>
      <c r="D722" s="640">
        <v>19.13774973711881</v>
      </c>
      <c r="E722" s="640">
        <v>36.305840467915573</v>
      </c>
      <c r="F722" s="640">
        <v>9.673302705461964</v>
      </c>
      <c r="G722" s="641">
        <v>9.5327689322684677</v>
      </c>
    </row>
    <row r="723" spans="1:9">
      <c r="A723" s="545">
        <v>1999</v>
      </c>
      <c r="B723" s="639">
        <v>4.9569044809964424</v>
      </c>
      <c r="C723" s="585">
        <v>3.2009484291642138</v>
      </c>
      <c r="D723" s="640">
        <v>18.093556928508377</v>
      </c>
      <c r="E723" s="640">
        <v>12.006633499170817</v>
      </c>
      <c r="F723" s="640">
        <v>-7.0514312310914704</v>
      </c>
      <c r="G723" s="641">
        <v>14.807930152109734</v>
      </c>
    </row>
    <row r="724" spans="1:9">
      <c r="A724" s="545">
        <v>2000</v>
      </c>
      <c r="B724" s="639">
        <v>9.0413975146920649</v>
      </c>
      <c r="C724" s="585">
        <v>2.8001148765077488</v>
      </c>
      <c r="D724" s="640">
        <v>4.1106128550074743</v>
      </c>
      <c r="E724" s="640">
        <v>9.0835060704767443</v>
      </c>
      <c r="F724" s="640">
        <v>-1.9028542814221368</v>
      </c>
      <c r="G724" s="641">
        <v>24.665741797247293</v>
      </c>
    </row>
    <row r="725" spans="1:9">
      <c r="A725" s="545">
        <v>2001</v>
      </c>
      <c r="B725" s="639">
        <v>3.2740230001607529</v>
      </c>
      <c r="C725" s="585">
        <v>1.7320854867998321</v>
      </c>
      <c r="D725" s="640">
        <v>3.3022254127781849</v>
      </c>
      <c r="E725" s="640">
        <v>5.7176789955887557</v>
      </c>
      <c r="F725" s="640">
        <v>2.1056661562021333</v>
      </c>
      <c r="G725" s="641">
        <v>4.1392746836437908</v>
      </c>
    </row>
    <row r="726" spans="1:9">
      <c r="A726" s="545">
        <v>2002</v>
      </c>
      <c r="B726" s="639">
        <v>13.56584272058177</v>
      </c>
      <c r="C726" s="585">
        <v>12.917616146900968</v>
      </c>
      <c r="D726" s="640">
        <v>9.9265290645660968</v>
      </c>
      <c r="E726" s="640">
        <v>39.380486838797339</v>
      </c>
      <c r="F726" s="640">
        <v>11.687154245189063</v>
      </c>
      <c r="G726" s="641">
        <v>4.9081952566454277</v>
      </c>
    </row>
    <row r="727" spans="1:9">
      <c r="A727" s="545">
        <v>2003</v>
      </c>
      <c r="B727" s="639">
        <v>10.501224592858804</v>
      </c>
      <c r="C727" s="585">
        <v>7.3892749565979727</v>
      </c>
      <c r="D727" s="640">
        <v>6.3168089339633582</v>
      </c>
      <c r="E727" s="640">
        <v>12.471828687727054</v>
      </c>
      <c r="F727" s="640">
        <v>18.920264083703614</v>
      </c>
      <c r="G727" s="641">
        <v>5.893294714271363</v>
      </c>
    </row>
    <row r="728" spans="1:9">
      <c r="A728" s="545">
        <v>2004</v>
      </c>
      <c r="B728" s="642">
        <v>20.189117370538384</v>
      </c>
      <c r="C728" s="643">
        <v>10.178368600395444</v>
      </c>
      <c r="D728" s="644">
        <v>15.303947829701698</v>
      </c>
      <c r="E728" s="644">
        <v>54.052654298316412</v>
      </c>
      <c r="F728" s="644">
        <v>16.239890780142915</v>
      </c>
      <c r="G728" s="645">
        <v>11.307463404442061</v>
      </c>
    </row>
    <row r="729" spans="1:9">
      <c r="A729" s="545">
        <v>2005</v>
      </c>
      <c r="B729" s="639">
        <v>13.679911189420807</v>
      </c>
      <c r="C729" s="585">
        <v>12.530660850195005</v>
      </c>
      <c r="D729" s="640">
        <v>21.805175220278812</v>
      </c>
      <c r="E729" s="640">
        <v>17.456974422340139</v>
      </c>
      <c r="F729" s="640">
        <v>20.149036898702974</v>
      </c>
      <c r="G729" s="641">
        <v>4.8383741291102638</v>
      </c>
    </row>
    <row r="730" spans="1:9">
      <c r="A730" s="545">
        <v>2006</v>
      </c>
      <c r="B730" s="639">
        <v>16.716585684010326</v>
      </c>
      <c r="C730" s="585">
        <v>13.431961232678063</v>
      </c>
      <c r="D730" s="640">
        <v>18.431119173047449</v>
      </c>
      <c r="E730" s="640">
        <v>22.798700078893773</v>
      </c>
      <c r="F730" s="640">
        <v>23.566965443369824</v>
      </c>
      <c r="G730" s="641">
        <v>6.6392479829619191</v>
      </c>
    </row>
    <row r="731" spans="1:9">
      <c r="A731" s="545">
        <v>2007</v>
      </c>
      <c r="B731" s="639">
        <v>19.551926144051748</v>
      </c>
      <c r="C731" s="585">
        <v>16.098803276968624</v>
      </c>
      <c r="D731" s="640">
        <v>14.03468257963145</v>
      </c>
      <c r="E731" s="640">
        <v>14.858320302291418</v>
      </c>
      <c r="F731" s="640">
        <v>26.622172866556298</v>
      </c>
      <c r="G731" s="641">
        <v>20.044233771616177</v>
      </c>
      <c r="H731" s="29"/>
      <c r="I731" s="29"/>
    </row>
    <row r="732" spans="1:9">
      <c r="A732" s="545">
        <v>2008</v>
      </c>
      <c r="B732" s="639">
        <v>22.039484434012053</v>
      </c>
      <c r="C732" s="585">
        <v>24.156359131215098</v>
      </c>
      <c r="D732" s="640">
        <v>39.010614214006921</v>
      </c>
      <c r="E732" s="640">
        <v>19.900046525051309</v>
      </c>
      <c r="F732" s="640">
        <v>16.615212878313557</v>
      </c>
      <c r="G732" s="641">
        <v>26.603417874643867</v>
      </c>
      <c r="H732" s="29"/>
      <c r="I732" s="29"/>
    </row>
    <row r="733" spans="1:9">
      <c r="A733" s="545">
        <v>2009</v>
      </c>
      <c r="B733" s="642">
        <v>-1.0345853325801073</v>
      </c>
      <c r="C733" s="643">
        <v>-12.300295899871145</v>
      </c>
      <c r="D733" s="644">
        <v>-7.0889444049750097</v>
      </c>
      <c r="E733" s="644">
        <v>-1.9628640536198247</v>
      </c>
      <c r="F733" s="644">
        <v>7.4320587350452882</v>
      </c>
      <c r="G733" s="645">
        <v>0.11533043953730271</v>
      </c>
      <c r="H733" s="29"/>
      <c r="I733" s="29"/>
    </row>
    <row r="734" spans="1:9" ht="15.75" thickBot="1">
      <c r="A734" s="557" t="s">
        <v>460</v>
      </c>
      <c r="B734" s="646">
        <v>6.6526504864609137</v>
      </c>
      <c r="C734" s="647">
        <v>5.3198326536730605</v>
      </c>
      <c r="D734" s="648">
        <v>4.6000000000000085</v>
      </c>
      <c r="E734" s="648">
        <v>1.3471572217272865</v>
      </c>
      <c r="F734" s="648">
        <v>6.3521589822917832</v>
      </c>
      <c r="G734" s="649">
        <v>13.187389590411684</v>
      </c>
      <c r="H734" s="29"/>
      <c r="I734" s="29"/>
    </row>
    <row r="735" spans="1:9">
      <c r="A735" s="463" t="s">
        <v>395</v>
      </c>
      <c r="B735" s="311"/>
      <c r="C735" s="311"/>
      <c r="D735" s="464"/>
      <c r="E735" s="465"/>
      <c r="F735" s="41"/>
      <c r="G735" s="39"/>
      <c r="H735" s="29"/>
      <c r="I735" s="29"/>
    </row>
    <row r="736" spans="1:9">
      <c r="A736" s="456" t="s">
        <v>408</v>
      </c>
      <c r="B736" s="311"/>
      <c r="C736" s="311"/>
      <c r="D736" s="466"/>
      <c r="E736" s="466"/>
      <c r="F736" s="466"/>
      <c r="G736" s="466"/>
      <c r="H736" s="29"/>
      <c r="I736" s="29"/>
    </row>
    <row r="737" spans="1:9">
      <c r="H737" s="29"/>
      <c r="I737" s="29"/>
    </row>
    <row r="738" spans="1:9">
      <c r="A738" s="650" t="s">
        <v>461</v>
      </c>
      <c r="B738" s="650"/>
      <c r="C738" s="650"/>
      <c r="D738" s="650"/>
      <c r="E738" s="650"/>
      <c r="F738" s="650"/>
      <c r="G738" s="650"/>
      <c r="H738" s="29"/>
      <c r="I738" s="29"/>
    </row>
    <row r="739" spans="1:9" ht="15.75" thickBot="1">
      <c r="A739" s="417" t="s">
        <v>447</v>
      </c>
      <c r="B739" s="417"/>
      <c r="C739" s="461"/>
      <c r="D739" s="461"/>
      <c r="E739" s="461"/>
      <c r="F739" s="461"/>
      <c r="G739" s="461"/>
      <c r="H739" s="29"/>
      <c r="I739" s="29"/>
    </row>
    <row r="740" spans="1:9" ht="39" thickBot="1">
      <c r="A740" s="575" t="s">
        <v>69</v>
      </c>
      <c r="B740" s="576" t="s">
        <v>453</v>
      </c>
      <c r="C740" s="576" t="s">
        <v>454</v>
      </c>
      <c r="D740" s="626" t="s">
        <v>455</v>
      </c>
      <c r="E740" s="626" t="s">
        <v>456</v>
      </c>
      <c r="F740" s="626" t="s">
        <v>457</v>
      </c>
      <c r="G740" s="627" t="s">
        <v>458</v>
      </c>
      <c r="H740" s="29"/>
      <c r="I740" s="29"/>
    </row>
    <row r="741" spans="1:9">
      <c r="A741" s="538">
        <v>1970</v>
      </c>
      <c r="B741" s="636">
        <v>23.202244661097676</v>
      </c>
      <c r="C741" s="542">
        <v>5.996840720115018</v>
      </c>
      <c r="D741" s="637">
        <v>0.39202993606332603</v>
      </c>
      <c r="E741" s="637">
        <v>5.2728597137988391</v>
      </c>
      <c r="F741" s="637">
        <v>3.4239131143870125</v>
      </c>
      <c r="G741" s="638">
        <v>8.1166011767334805</v>
      </c>
      <c r="H741" s="29"/>
      <c r="I741" s="29"/>
    </row>
    <row r="742" spans="1:9">
      <c r="A742" s="545">
        <v>1971</v>
      </c>
      <c r="B742" s="639">
        <v>18.373095555758145</v>
      </c>
      <c r="C742" s="585">
        <v>5.2008207329872764</v>
      </c>
      <c r="D742" s="640">
        <v>0.37338398889393265</v>
      </c>
      <c r="E742" s="640">
        <v>2.8447946215450601</v>
      </c>
      <c r="F742" s="640">
        <v>2.7357186504105293</v>
      </c>
      <c r="G742" s="641">
        <v>7.2183775619213462</v>
      </c>
      <c r="H742" s="29"/>
      <c r="I742" s="29"/>
    </row>
    <row r="743" spans="1:9">
      <c r="A743" s="545">
        <v>1972</v>
      </c>
      <c r="B743" s="639">
        <v>19.672782270212508</v>
      </c>
      <c r="C743" s="585">
        <v>6.3373424505378209</v>
      </c>
      <c r="D743" s="640">
        <v>0.33580606001711388</v>
      </c>
      <c r="E743" s="640">
        <v>2.4137042178327555</v>
      </c>
      <c r="F743" s="640">
        <v>3.1594781611533249</v>
      </c>
      <c r="G743" s="641">
        <v>7.4264513806714936</v>
      </c>
      <c r="H743" s="29"/>
      <c r="I743" s="29"/>
    </row>
    <row r="744" spans="1:9">
      <c r="A744" s="545">
        <v>1973</v>
      </c>
      <c r="B744" s="639">
        <v>17.385102371168895</v>
      </c>
      <c r="C744" s="585">
        <v>5.3802435553253272</v>
      </c>
      <c r="D744" s="640">
        <v>0.494380862987301</v>
      </c>
      <c r="E744" s="640">
        <v>2.0121316025621332</v>
      </c>
      <c r="F744" s="640">
        <v>3.0356481644182565</v>
      </c>
      <c r="G744" s="641">
        <v>6.4626981858758761</v>
      </c>
      <c r="H744" s="29"/>
      <c r="I744" s="29"/>
    </row>
    <row r="745" spans="1:9">
      <c r="A745" s="545">
        <v>1974</v>
      </c>
      <c r="B745" s="639">
        <v>9.718922729477443</v>
      </c>
      <c r="C745" s="585">
        <v>3.6898313798655864</v>
      </c>
      <c r="D745" s="640">
        <v>0.19293145432847353</v>
      </c>
      <c r="E745" s="640">
        <v>1.0699047628866503</v>
      </c>
      <c r="F745" s="640">
        <v>1.4315282356347447</v>
      </c>
      <c r="G745" s="641">
        <v>3.3347268967619885</v>
      </c>
      <c r="H745" s="29"/>
      <c r="I745" s="29"/>
    </row>
    <row r="746" spans="1:9">
      <c r="A746" s="545">
        <v>1975</v>
      </c>
      <c r="B746" s="639">
        <v>15.655786811226344</v>
      </c>
      <c r="C746" s="585">
        <v>5.4850742388917526</v>
      </c>
      <c r="D746" s="640">
        <v>0.3155591166361702</v>
      </c>
      <c r="E746" s="640">
        <v>2.3862541566434707</v>
      </c>
      <c r="F746" s="640">
        <v>3.5290651994894584</v>
      </c>
      <c r="G746" s="641">
        <v>3.9398340995654917</v>
      </c>
      <c r="H746" s="29"/>
      <c r="I746" s="29"/>
    </row>
    <row r="747" spans="1:9">
      <c r="A747" s="545">
        <v>1976</v>
      </c>
      <c r="B747" s="639">
        <v>15.812289717016656</v>
      </c>
      <c r="C747" s="585">
        <v>4.7773019702398427</v>
      </c>
      <c r="D747" s="640">
        <v>0.17132178705646486</v>
      </c>
      <c r="E747" s="640">
        <v>2.6388417878616637</v>
      </c>
      <c r="F747" s="640">
        <v>4.5651851116793534</v>
      </c>
      <c r="G747" s="641">
        <v>3.6596390601793338</v>
      </c>
      <c r="H747" s="29"/>
      <c r="I747" s="29"/>
    </row>
    <row r="748" spans="1:9">
      <c r="A748" s="545">
        <v>1977</v>
      </c>
      <c r="B748" s="639">
        <v>16.189389542264895</v>
      </c>
      <c r="C748" s="585">
        <v>5.4449527829278903</v>
      </c>
      <c r="D748" s="640">
        <v>0.26010939613698597</v>
      </c>
      <c r="E748" s="640">
        <v>2.9882091964299073</v>
      </c>
      <c r="F748" s="640">
        <v>4.6762828444842999</v>
      </c>
      <c r="G748" s="641">
        <v>2.8198353222858108</v>
      </c>
      <c r="H748" s="29"/>
      <c r="I748" s="29"/>
    </row>
    <row r="749" spans="1:9">
      <c r="A749" s="545">
        <v>1978</v>
      </c>
      <c r="B749" s="639">
        <v>19.145152992167784</v>
      </c>
      <c r="C749" s="585">
        <v>6.4928887601828684</v>
      </c>
      <c r="D749" s="640">
        <v>0.29554737258380648</v>
      </c>
      <c r="E749" s="640">
        <v>3.7761871133599731</v>
      </c>
      <c r="F749" s="640">
        <v>5.2467985209974195</v>
      </c>
      <c r="G749" s="641">
        <v>3.3337312250437221</v>
      </c>
      <c r="H749" s="29"/>
      <c r="I749" s="29"/>
    </row>
    <row r="750" spans="1:9">
      <c r="A750" s="545">
        <v>1979</v>
      </c>
      <c r="B750" s="639">
        <v>15.412482138777348</v>
      </c>
      <c r="C750" s="585">
        <v>5.5844680507581295</v>
      </c>
      <c r="D750" s="640">
        <v>0.2356010796968746</v>
      </c>
      <c r="E750" s="640">
        <v>3.3184326649353753</v>
      </c>
      <c r="F750" s="640">
        <v>3.401032294751237</v>
      </c>
      <c r="G750" s="641">
        <v>2.8729480486357293</v>
      </c>
      <c r="H750" s="29"/>
      <c r="I750" s="29"/>
    </row>
    <row r="751" spans="1:9">
      <c r="A751" s="545">
        <v>1980</v>
      </c>
      <c r="B751" s="639">
        <v>14.782310249499215</v>
      </c>
      <c r="C751" s="585">
        <v>5.7018065571157965</v>
      </c>
      <c r="D751" s="640">
        <v>0.34174545941577078</v>
      </c>
      <c r="E751" s="640">
        <v>2.8973536254372774</v>
      </c>
      <c r="F751" s="640">
        <v>3.480537270827778</v>
      </c>
      <c r="G751" s="641">
        <v>2.3608673367025919</v>
      </c>
      <c r="H751" s="29"/>
      <c r="I751" s="29"/>
    </row>
    <row r="752" spans="1:9">
      <c r="A752" s="545">
        <v>1981</v>
      </c>
      <c r="B752" s="639">
        <v>21.565392008511694</v>
      </c>
      <c r="C752" s="585">
        <v>7.2037656591082229</v>
      </c>
      <c r="D752" s="640">
        <v>0.50084394426177536</v>
      </c>
      <c r="E752" s="640">
        <v>3.0635954127485001</v>
      </c>
      <c r="F752" s="640">
        <v>4.4946896814520567</v>
      </c>
      <c r="G752" s="641">
        <v>6.3024973109411411</v>
      </c>
      <c r="H752" s="29"/>
      <c r="I752" s="29"/>
    </row>
    <row r="753" spans="1:9">
      <c r="A753" s="545">
        <v>1982</v>
      </c>
      <c r="B753" s="639">
        <v>26.944418228826585</v>
      </c>
      <c r="C753" s="585">
        <v>8.4028253401161344</v>
      </c>
      <c r="D753" s="640">
        <v>0.67227219021449103</v>
      </c>
      <c r="E753" s="640">
        <v>3.5264286026748524</v>
      </c>
      <c r="F753" s="640">
        <v>7.5950379558292589</v>
      </c>
      <c r="G753" s="641">
        <v>6.7478541399918424</v>
      </c>
      <c r="H753" s="29"/>
      <c r="I753" s="29"/>
    </row>
    <row r="754" spans="1:9">
      <c r="A754" s="545">
        <v>1983</v>
      </c>
      <c r="B754" s="639">
        <v>29.506332632536374</v>
      </c>
      <c r="C754" s="585">
        <v>8.5954816143665731</v>
      </c>
      <c r="D754" s="640">
        <v>0.81013318913560683</v>
      </c>
      <c r="E754" s="651">
        <v>3.5880466855306192</v>
      </c>
      <c r="F754" s="640">
        <v>7.9580349824549286</v>
      </c>
      <c r="G754" s="641">
        <v>8.5546361610486503</v>
      </c>
      <c r="H754" s="29"/>
      <c r="I754" s="29"/>
    </row>
    <row r="755" spans="1:9">
      <c r="A755" s="545">
        <v>1984</v>
      </c>
      <c r="B755" s="639">
        <v>26.710542289477026</v>
      </c>
      <c r="C755" s="585">
        <v>6.7676657698408764</v>
      </c>
      <c r="D755" s="640">
        <v>0.79639123162467029</v>
      </c>
      <c r="E755" s="640">
        <v>3.8378967681568095</v>
      </c>
      <c r="F755" s="640">
        <v>6.2162853684703521</v>
      </c>
      <c r="G755" s="641">
        <v>9.0923031513843195</v>
      </c>
      <c r="H755" s="29"/>
      <c r="I755" s="29"/>
    </row>
    <row r="756" spans="1:9">
      <c r="A756" s="545">
        <v>1985</v>
      </c>
      <c r="B756" s="639">
        <v>27.958178536657492</v>
      </c>
      <c r="C756" s="585">
        <v>6.7746804942198393</v>
      </c>
      <c r="D756" s="640">
        <v>0.8793622736789809</v>
      </c>
      <c r="E756" s="640">
        <v>4.5869603978535105</v>
      </c>
      <c r="F756" s="640">
        <v>5.9351022361181203</v>
      </c>
      <c r="G756" s="641">
        <v>9.7820731347870389</v>
      </c>
      <c r="H756" s="29"/>
      <c r="I756" s="29"/>
    </row>
    <row r="757" spans="1:9">
      <c r="A757" s="545">
        <v>1986</v>
      </c>
      <c r="B757" s="639">
        <v>36.874723127511864</v>
      </c>
      <c r="C757" s="585">
        <v>7.9809787275910287</v>
      </c>
      <c r="D757" s="640">
        <v>1.0258121475457209</v>
      </c>
      <c r="E757" s="640">
        <v>6.1671202458865748</v>
      </c>
      <c r="F757" s="640">
        <v>8.0665848679899028</v>
      </c>
      <c r="G757" s="641">
        <v>13.634227138498623</v>
      </c>
      <c r="H757" s="29"/>
      <c r="I757" s="29"/>
    </row>
    <row r="758" spans="1:9">
      <c r="A758" s="545">
        <v>1987</v>
      </c>
      <c r="B758" s="639">
        <v>32.688651798924859</v>
      </c>
      <c r="C758" s="585">
        <v>6.9566695968175889</v>
      </c>
      <c r="D758" s="640">
        <v>0.93916403787267255</v>
      </c>
      <c r="E758" s="640">
        <v>4.9711558388866983</v>
      </c>
      <c r="F758" s="640">
        <v>7.1946929880574775</v>
      </c>
      <c r="G758" s="641">
        <v>12.626969337290427</v>
      </c>
      <c r="H758" s="29"/>
      <c r="I758" s="29"/>
    </row>
    <row r="759" spans="1:9">
      <c r="A759" s="545">
        <v>1988</v>
      </c>
      <c r="B759" s="639">
        <v>42.095285212617966</v>
      </c>
      <c r="C759" s="585">
        <v>8.9759312565233635</v>
      </c>
      <c r="D759" s="640">
        <v>1.3239779726688561</v>
      </c>
      <c r="E759" s="640">
        <v>6.3875935346902892</v>
      </c>
      <c r="F759" s="640">
        <v>9.0335348682575152</v>
      </c>
      <c r="G759" s="641">
        <v>16.374247580477935</v>
      </c>
      <c r="H759" s="29"/>
      <c r="I759" s="29"/>
    </row>
    <row r="760" spans="1:9">
      <c r="A760" s="545">
        <v>1989</v>
      </c>
      <c r="B760" s="639">
        <v>28.987406098762513</v>
      </c>
      <c r="C760" s="585">
        <v>6.7698982650762298</v>
      </c>
      <c r="D760" s="640">
        <v>0.89237394302164685</v>
      </c>
      <c r="E760" s="640">
        <v>4.2413595138812665</v>
      </c>
      <c r="F760" s="640">
        <v>5.8489993812271468</v>
      </c>
      <c r="G760" s="641">
        <v>11.234774995556215</v>
      </c>
      <c r="H760" s="29"/>
      <c r="I760" s="29"/>
    </row>
    <row r="761" spans="1:9">
      <c r="A761" s="545">
        <v>1990</v>
      </c>
      <c r="B761" s="639">
        <v>24.971665460870149</v>
      </c>
      <c r="C761" s="585">
        <v>5.3462858826145263</v>
      </c>
      <c r="D761" s="640">
        <v>1.1432103581402719</v>
      </c>
      <c r="E761" s="640">
        <v>3.837151192666282</v>
      </c>
      <c r="F761" s="640">
        <v>4.0953287121598168</v>
      </c>
      <c r="G761" s="641">
        <v>10.549689315289253</v>
      </c>
      <c r="H761" s="29"/>
      <c r="I761" s="29"/>
    </row>
    <row r="762" spans="1:9">
      <c r="A762" s="545">
        <v>1991</v>
      </c>
      <c r="B762" s="639">
        <v>22.662924262304273</v>
      </c>
      <c r="C762" s="585">
        <v>5.3287602771337772</v>
      </c>
      <c r="D762" s="640">
        <v>0.74516915135892203</v>
      </c>
      <c r="E762" s="640">
        <v>3.0944592862846081</v>
      </c>
      <c r="F762" s="640">
        <v>5.4469638933443223</v>
      </c>
      <c r="G762" s="641">
        <v>8.0475716541826419</v>
      </c>
      <c r="H762" s="29"/>
      <c r="I762" s="29"/>
    </row>
    <row r="763" spans="1:9">
      <c r="A763" s="545">
        <v>1992</v>
      </c>
      <c r="B763" s="639">
        <v>27.616512275022544</v>
      </c>
      <c r="C763" s="585">
        <v>7.0857997213095452</v>
      </c>
      <c r="D763" s="640">
        <v>0.7453973858463997</v>
      </c>
      <c r="E763" s="640">
        <v>2.987798280264955</v>
      </c>
      <c r="F763" s="640">
        <v>8.7945103087004011</v>
      </c>
      <c r="G763" s="641">
        <v>8.003006578901239</v>
      </c>
      <c r="H763" s="29"/>
      <c r="I763" s="29"/>
    </row>
    <row r="764" spans="1:9">
      <c r="A764" s="545">
        <v>1993</v>
      </c>
      <c r="B764" s="639">
        <v>31.340459672540845</v>
      </c>
      <c r="C764" s="585">
        <v>8.3793928407122387</v>
      </c>
      <c r="D764" s="640">
        <v>0.98141540623794821</v>
      </c>
      <c r="E764" s="640">
        <v>3.956581549782328</v>
      </c>
      <c r="F764" s="640">
        <v>8.3857373303767897</v>
      </c>
      <c r="G764" s="641">
        <v>9.6373325454315353</v>
      </c>
      <c r="H764" s="29"/>
      <c r="I764" s="29"/>
    </row>
    <row r="765" spans="1:9">
      <c r="A765" s="545">
        <v>1994</v>
      </c>
      <c r="B765" s="639">
        <v>34.812345491368248</v>
      </c>
      <c r="C765" s="585">
        <v>9.1081668455682046</v>
      </c>
      <c r="D765" s="640">
        <v>1.150224253382979</v>
      </c>
      <c r="E765" s="640">
        <v>4.400926263885486</v>
      </c>
      <c r="F765" s="640">
        <v>10.450777695296013</v>
      </c>
      <c r="G765" s="641">
        <v>9.7022504332355677</v>
      </c>
      <c r="H765" s="29"/>
      <c r="I765" s="29"/>
    </row>
    <row r="766" spans="1:9">
      <c r="A766" s="545">
        <v>1995</v>
      </c>
      <c r="B766" s="639">
        <v>35.095597308002894</v>
      </c>
      <c r="C766" s="585">
        <v>8.9008349408267353</v>
      </c>
      <c r="D766" s="640">
        <v>1.1085203873285379</v>
      </c>
      <c r="E766" s="640">
        <v>4.5391503705942506</v>
      </c>
      <c r="F766" s="640">
        <v>11.052298572339042</v>
      </c>
      <c r="G766" s="641">
        <v>9.4947930369143219</v>
      </c>
      <c r="H766" s="29"/>
      <c r="I766" s="29"/>
    </row>
    <row r="767" spans="1:9">
      <c r="A767" s="545">
        <v>1996</v>
      </c>
      <c r="B767" s="639">
        <v>32.693406018730563</v>
      </c>
      <c r="C767" s="585">
        <v>8.2472831614893654</v>
      </c>
      <c r="D767" s="640">
        <v>1.0334118250351643</v>
      </c>
      <c r="E767" s="640">
        <v>3.9177163008420752</v>
      </c>
      <c r="F767" s="640">
        <v>10.199300769151973</v>
      </c>
      <c r="G767" s="641">
        <v>9.2956939622119812</v>
      </c>
      <c r="H767" s="29"/>
      <c r="I767" s="29"/>
    </row>
    <row r="768" spans="1:9">
      <c r="A768" s="545">
        <v>1997</v>
      </c>
      <c r="B768" s="639">
        <v>32.079553224553578</v>
      </c>
      <c r="C768" s="585">
        <v>8.501307614077767</v>
      </c>
      <c r="D768" s="640">
        <v>1.0719800020235744</v>
      </c>
      <c r="E768" s="640">
        <v>3.4939409573424971</v>
      </c>
      <c r="F768" s="640">
        <v>10.000192909334425</v>
      </c>
      <c r="G768" s="641">
        <v>9.0121317417753186</v>
      </c>
      <c r="H768" s="29"/>
      <c r="I768" s="29"/>
    </row>
    <row r="769" spans="1:9">
      <c r="A769" s="545">
        <v>1998</v>
      </c>
      <c r="B769" s="639">
        <v>39.381448740474504</v>
      </c>
      <c r="C769" s="585">
        <v>9.9196539840417355</v>
      </c>
      <c r="D769" s="640">
        <v>1.3998856016555716</v>
      </c>
      <c r="E769" s="640">
        <v>5.2201922421362248</v>
      </c>
      <c r="F769" s="640">
        <v>12.021696790299664</v>
      </c>
      <c r="G769" s="641">
        <v>10.820020122341315</v>
      </c>
      <c r="H769" s="29"/>
      <c r="I769" s="29"/>
    </row>
    <row r="770" spans="1:9">
      <c r="A770" s="545">
        <v>1999</v>
      </c>
      <c r="B770" s="639">
        <v>35.925855881406946</v>
      </c>
      <c r="C770" s="585">
        <v>8.8978408429726272</v>
      </c>
      <c r="D770" s="640">
        <v>1.4368888392230408</v>
      </c>
      <c r="E770" s="640">
        <v>5.0820000186040106</v>
      </c>
      <c r="F770" s="640">
        <v>9.7120944697539198</v>
      </c>
      <c r="G770" s="641">
        <v>10.79703171085335</v>
      </c>
      <c r="H770" s="29"/>
      <c r="I770" s="29"/>
    </row>
    <row r="771" spans="1:9">
      <c r="A771" s="545">
        <v>2000</v>
      </c>
      <c r="B771" s="639">
        <v>29.612060591707866</v>
      </c>
      <c r="C771" s="585">
        <v>6.914301771700389</v>
      </c>
      <c r="D771" s="640">
        <v>1.1308064357787808</v>
      </c>
      <c r="E771" s="640">
        <v>4.1904807270371398</v>
      </c>
      <c r="F771" s="640">
        <v>7.2017719724869576</v>
      </c>
      <c r="G771" s="641">
        <v>10.174699684704601</v>
      </c>
      <c r="H771" s="29"/>
      <c r="I771" s="29"/>
    </row>
    <row r="772" spans="1:9">
      <c r="A772" s="545">
        <v>2001</v>
      </c>
      <c r="B772" s="639">
        <v>32.299633711116407</v>
      </c>
      <c r="C772" s="585">
        <v>7.4292359323117871</v>
      </c>
      <c r="D772" s="640">
        <v>1.2337745908882636</v>
      </c>
      <c r="E772" s="640">
        <v>4.6789600827674063</v>
      </c>
      <c r="F772" s="640">
        <v>7.7665310387604771</v>
      </c>
      <c r="G772" s="641">
        <v>11.191132066388468</v>
      </c>
    </row>
    <row r="773" spans="1:9">
      <c r="A773" s="545">
        <v>2002</v>
      </c>
      <c r="B773" s="639">
        <v>34.882125812017847</v>
      </c>
      <c r="C773" s="585">
        <v>7.9774386040726704</v>
      </c>
      <c r="D773" s="640">
        <v>1.2897215486489029</v>
      </c>
      <c r="E773" s="640">
        <v>6.2016740425901844</v>
      </c>
      <c r="F773" s="640">
        <v>8.2487459191505206</v>
      </c>
      <c r="G773" s="641">
        <v>11.164545697555566</v>
      </c>
    </row>
    <row r="774" spans="1:9">
      <c r="A774" s="545">
        <v>2003</v>
      </c>
      <c r="B774" s="639">
        <v>32.461960798533099</v>
      </c>
      <c r="C774" s="585">
        <v>7.2148797066421757</v>
      </c>
      <c r="D774" s="640">
        <v>1.1547889055775205</v>
      </c>
      <c r="E774" s="640">
        <v>5.8743173712640022</v>
      </c>
      <c r="F774" s="640">
        <v>8.2613021291309021</v>
      </c>
      <c r="G774" s="641">
        <v>9.9566726859184964</v>
      </c>
    </row>
    <row r="775" spans="1:9">
      <c r="A775" s="545">
        <v>2004</v>
      </c>
      <c r="B775" s="642">
        <v>29.759375685618</v>
      </c>
      <c r="C775" s="643">
        <v>6.0633041387907758</v>
      </c>
      <c r="D775" s="644">
        <v>1.0156187291144358</v>
      </c>
      <c r="E775" s="644">
        <v>6.9025651294226362</v>
      </c>
      <c r="F775" s="644">
        <v>7.3246625220287642</v>
      </c>
      <c r="G775" s="645">
        <v>8.4532251662613831</v>
      </c>
    </row>
    <row r="776" spans="1:9">
      <c r="A776" s="545">
        <v>2005</v>
      </c>
      <c r="B776" s="639">
        <v>25.687120521704603</v>
      </c>
      <c r="C776" s="585">
        <v>5.1806959451647119</v>
      </c>
      <c r="D776" s="640">
        <v>0.93930000303374306</v>
      </c>
      <c r="E776" s="640">
        <v>6.1559800613700979</v>
      </c>
      <c r="F776" s="640">
        <v>6.682143460274208</v>
      </c>
      <c r="G776" s="641">
        <v>6.7290010518618448</v>
      </c>
    </row>
    <row r="777" spans="1:9">
      <c r="A777" s="545">
        <v>2006</v>
      </c>
      <c r="B777" s="639">
        <v>23.353347136532125</v>
      </c>
      <c r="C777" s="585">
        <v>4.5774613111055178</v>
      </c>
      <c r="D777" s="640">
        <v>0.86650544089269832</v>
      </c>
      <c r="E777" s="640">
        <v>5.8883295896020034</v>
      </c>
      <c r="F777" s="640">
        <v>6.4316042525678085</v>
      </c>
      <c r="G777" s="641">
        <v>5.5894465423640955</v>
      </c>
    </row>
    <row r="778" spans="1:9">
      <c r="A778" s="545">
        <v>2007</v>
      </c>
      <c r="B778" s="639">
        <v>25.200094615185737</v>
      </c>
      <c r="C778" s="585">
        <v>4.7967698815659912</v>
      </c>
      <c r="D778" s="640">
        <v>0.89187647950829452</v>
      </c>
      <c r="E778" s="640">
        <v>6.1045131076871169</v>
      </c>
      <c r="F778" s="640">
        <v>7.3506464454211562</v>
      </c>
      <c r="G778" s="641">
        <v>6.0562887010031776</v>
      </c>
    </row>
    <row r="779" spans="1:9">
      <c r="A779" s="545">
        <v>2008</v>
      </c>
      <c r="B779" s="639">
        <v>23.785314231454898</v>
      </c>
      <c r="C779" s="585">
        <v>4.6059018235871312</v>
      </c>
      <c r="D779" s="640">
        <v>0.95893009966828124</v>
      </c>
      <c r="E779" s="640">
        <v>5.660795912565483</v>
      </c>
      <c r="F779" s="640">
        <v>6.6295585876798571</v>
      </c>
      <c r="G779" s="641">
        <v>5.9301278079541397</v>
      </c>
    </row>
    <row r="780" spans="1:9">
      <c r="A780" s="545">
        <v>2009</v>
      </c>
      <c r="B780" s="642">
        <v>31.007977631558571</v>
      </c>
      <c r="C780" s="643">
        <v>5.3210079119771949</v>
      </c>
      <c r="D780" s="644">
        <v>1.1736414658929339</v>
      </c>
      <c r="E780" s="644">
        <v>7.310535880526575</v>
      </c>
      <c r="F780" s="644">
        <v>9.3820903579688384</v>
      </c>
      <c r="G780" s="645">
        <v>7.8207020151930191</v>
      </c>
    </row>
    <row r="781" spans="1:9" ht="15.75" thickBot="1">
      <c r="A781" s="557" t="s">
        <v>460</v>
      </c>
      <c r="B781" s="646">
        <v>28.53893780779752</v>
      </c>
      <c r="C781" s="647">
        <v>4.8361167329957935</v>
      </c>
      <c r="D781" s="648">
        <v>1.0593996858882431</v>
      </c>
      <c r="E781" s="648">
        <v>6.3937182497857057</v>
      </c>
      <c r="F781" s="648">
        <v>8.6107034410671961</v>
      </c>
      <c r="G781" s="649">
        <v>7.638999698060581</v>
      </c>
    </row>
    <row r="782" spans="1:9">
      <c r="A782" s="463" t="s">
        <v>434</v>
      </c>
      <c r="B782" s="311"/>
      <c r="C782" s="311"/>
      <c r="D782" s="464"/>
      <c r="E782" s="465"/>
      <c r="F782" s="41"/>
      <c r="G782" s="39"/>
    </row>
    <row r="783" spans="1:9">
      <c r="A783" s="456" t="s">
        <v>408</v>
      </c>
      <c r="B783" s="311"/>
      <c r="C783" s="311"/>
      <c r="D783" s="466"/>
      <c r="E783" s="466"/>
      <c r="F783" s="466"/>
      <c r="G783" s="466"/>
    </row>
    <row r="785" spans="1:7">
      <c r="A785" s="652" t="s">
        <v>462</v>
      </c>
      <c r="B785" s="652"/>
      <c r="C785" s="652"/>
      <c r="D785" s="652"/>
      <c r="E785" s="652"/>
      <c r="F785" s="652"/>
      <c r="G785" s="652"/>
    </row>
    <row r="786" spans="1:7" ht="15.75" thickBot="1">
      <c r="A786" s="417" t="s">
        <v>463</v>
      </c>
      <c r="B786" s="417"/>
      <c r="C786" s="461"/>
      <c r="D786" s="461"/>
      <c r="E786" s="461"/>
    </row>
    <row r="787" spans="1:7" ht="38.25">
      <c r="A787" s="420" t="s">
        <v>464</v>
      </c>
      <c r="B787" s="653" t="s">
        <v>465</v>
      </c>
      <c r="C787" s="654" t="s">
        <v>466</v>
      </c>
      <c r="D787" s="468" t="s">
        <v>467</v>
      </c>
      <c r="E787" s="425"/>
      <c r="F787" s="422" t="s">
        <v>468</v>
      </c>
      <c r="G787" s="425"/>
    </row>
    <row r="788" spans="1:7" ht="15.75" thickBot="1">
      <c r="A788" s="426"/>
      <c r="B788" s="655" t="s">
        <v>469</v>
      </c>
      <c r="C788" s="656" t="s">
        <v>70</v>
      </c>
      <c r="D788" s="657" t="s">
        <v>71</v>
      </c>
      <c r="E788" s="658"/>
      <c r="F788" s="659" t="s">
        <v>470</v>
      </c>
      <c r="G788" s="658"/>
    </row>
    <row r="789" spans="1:7">
      <c r="A789" s="429">
        <v>1970</v>
      </c>
      <c r="B789" s="430">
        <v>3267.1996135194722</v>
      </c>
      <c r="C789" s="660">
        <v>66713</v>
      </c>
      <c r="D789" s="661">
        <v>48.973957302466864</v>
      </c>
      <c r="E789" s="661"/>
      <c r="F789" s="662" t="s">
        <v>394</v>
      </c>
      <c r="G789" s="663"/>
    </row>
    <row r="790" spans="1:7">
      <c r="A790" s="434">
        <v>1971</v>
      </c>
      <c r="B790" s="435">
        <v>5023.0214778283662</v>
      </c>
      <c r="C790" s="664">
        <v>82111</v>
      </c>
      <c r="D790" s="665">
        <v>61.173551385665334</v>
      </c>
      <c r="E790" s="665"/>
      <c r="F790" s="665">
        <v>24.910370235864036</v>
      </c>
      <c r="G790" s="666"/>
    </row>
    <row r="791" spans="1:7">
      <c r="A791" s="434">
        <v>1972</v>
      </c>
      <c r="B791" s="435">
        <v>6584.0798268418494</v>
      </c>
      <c r="C791" s="664">
        <v>101474</v>
      </c>
      <c r="D791" s="665">
        <v>64.884402180281143</v>
      </c>
      <c r="E791" s="665"/>
      <c r="F791" s="665">
        <v>6.0661032595949109</v>
      </c>
      <c r="G791" s="666"/>
    </row>
    <row r="792" spans="1:7">
      <c r="A792" s="434">
        <v>1973</v>
      </c>
      <c r="B792" s="435">
        <v>10486.556001884604</v>
      </c>
      <c r="C792" s="664">
        <v>125933</v>
      </c>
      <c r="D792" s="665">
        <v>83.270913913625535</v>
      </c>
      <c r="E792" s="665"/>
      <c r="F792" s="665">
        <v>28.337337041740028</v>
      </c>
      <c r="G792" s="666"/>
    </row>
    <row r="793" spans="1:7">
      <c r="A793" s="434" t="s">
        <v>391</v>
      </c>
      <c r="B793" s="435">
        <v>33826.444049186313</v>
      </c>
      <c r="C793" s="664">
        <v>156971</v>
      </c>
      <c r="D793" s="665">
        <v>215.49486242163402</v>
      </c>
      <c r="E793" s="665"/>
      <c r="F793" s="665">
        <v>158.78767542429102</v>
      </c>
      <c r="G793" s="666"/>
    </row>
    <row r="794" spans="1:7">
      <c r="A794" s="434">
        <v>1975</v>
      </c>
      <c r="B794" s="435">
        <v>35660.813397203092</v>
      </c>
      <c r="C794" s="664">
        <v>196539</v>
      </c>
      <c r="D794" s="665">
        <v>181.44395462072717</v>
      </c>
      <c r="E794" s="665"/>
      <c r="F794" s="665">
        <v>-15.801261996809629</v>
      </c>
      <c r="G794" s="666"/>
    </row>
    <row r="795" spans="1:7">
      <c r="A795" s="434">
        <v>1976</v>
      </c>
      <c r="B795" s="435">
        <v>44145.322648735098</v>
      </c>
      <c r="C795" s="664">
        <v>228445</v>
      </c>
      <c r="D795" s="665">
        <v>193.24267394224037</v>
      </c>
      <c r="E795" s="665"/>
      <c r="F795" s="665">
        <v>6.5026797647660004</v>
      </c>
      <c r="G795" s="666"/>
    </row>
    <row r="796" spans="1:7">
      <c r="A796" s="434">
        <v>1977</v>
      </c>
      <c r="B796" s="435">
        <v>52056.209272837325</v>
      </c>
      <c r="C796" s="664">
        <v>265758</v>
      </c>
      <c r="D796" s="665">
        <v>195.87823987551582</v>
      </c>
      <c r="E796" s="665"/>
      <c r="F796" s="665">
        <v>1.3638633121290695</v>
      </c>
      <c r="G796" s="666"/>
    </row>
    <row r="797" spans="1:7">
      <c r="A797" s="434">
        <v>1978</v>
      </c>
      <c r="B797" s="435">
        <v>51025.210318034631</v>
      </c>
      <c r="C797" s="664">
        <v>309422</v>
      </c>
      <c r="D797" s="665">
        <v>164.90492052289312</v>
      </c>
      <c r="E797" s="665"/>
      <c r="F797" s="665">
        <v>-15.812537100755449</v>
      </c>
      <c r="G797" s="666"/>
    </row>
    <row r="798" spans="1:7">
      <c r="A798" s="434">
        <v>1979</v>
      </c>
      <c r="B798" s="435">
        <v>71062.532139770119</v>
      </c>
      <c r="C798" s="664">
        <v>360549</v>
      </c>
      <c r="D798" s="665">
        <v>197.09535219837005</v>
      </c>
      <c r="E798" s="665"/>
      <c r="F798" s="665">
        <v>19.520601067211956</v>
      </c>
      <c r="G798" s="666"/>
    </row>
    <row r="799" spans="1:7">
      <c r="A799" s="434">
        <v>1980</v>
      </c>
      <c r="B799" s="435">
        <v>93743.014290581646</v>
      </c>
      <c r="C799" s="664">
        <v>420455</v>
      </c>
      <c r="D799" s="665">
        <v>222.95611727909443</v>
      </c>
      <c r="E799" s="665"/>
      <c r="F799" s="665">
        <v>13.120941104027835</v>
      </c>
      <c r="G799" s="666"/>
    </row>
    <row r="800" spans="1:7">
      <c r="A800" s="434">
        <v>1981</v>
      </c>
      <c r="B800" s="435">
        <v>101685.64657567083</v>
      </c>
      <c r="C800" s="664">
        <v>443552</v>
      </c>
      <c r="D800" s="665">
        <v>229.25304490943753</v>
      </c>
      <c r="E800" s="665"/>
      <c r="F800" s="665">
        <v>2.8242901370858959</v>
      </c>
      <c r="G800" s="666"/>
    </row>
    <row r="801" spans="1:7">
      <c r="A801" s="434">
        <v>1982</v>
      </c>
      <c r="B801" s="435">
        <v>92948.507922034652</v>
      </c>
      <c r="C801" s="664">
        <v>468279</v>
      </c>
      <c r="D801" s="665">
        <v>198.4895925762946</v>
      </c>
      <c r="E801" s="665"/>
      <c r="F801" s="665">
        <v>-13.418993996479088</v>
      </c>
      <c r="G801" s="666"/>
    </row>
    <row r="802" spans="1:7">
      <c r="A802" s="434">
        <v>1983</v>
      </c>
      <c r="B802" s="435">
        <v>75738.580673121498</v>
      </c>
      <c r="C802" s="664">
        <v>494772</v>
      </c>
      <c r="D802" s="665">
        <v>153.07774221888363</v>
      </c>
      <c r="E802" s="665"/>
      <c r="F802" s="665">
        <v>-22.878706015760372</v>
      </c>
      <c r="G802" s="666"/>
    </row>
    <row r="803" spans="1:7">
      <c r="A803" s="434">
        <v>1984</v>
      </c>
      <c r="B803" s="435">
        <v>72526.900065316469</v>
      </c>
      <c r="C803" s="664">
        <v>523181</v>
      </c>
      <c r="D803" s="665">
        <v>138.62678511894825</v>
      </c>
      <c r="E803" s="665"/>
      <c r="F803" s="665">
        <v>-9.4402732170377703</v>
      </c>
      <c r="G803" s="666"/>
    </row>
    <row r="804" spans="1:7">
      <c r="A804" s="434">
        <v>1985</v>
      </c>
      <c r="B804" s="435">
        <v>67487.076736014453</v>
      </c>
      <c r="C804" s="664">
        <v>553668</v>
      </c>
      <c r="D804" s="665">
        <v>121.89087456023185</v>
      </c>
      <c r="E804" s="665"/>
      <c r="F804" s="665">
        <v>-12.072638447437271</v>
      </c>
      <c r="G804" s="666"/>
    </row>
    <row r="805" spans="1:7">
      <c r="A805" s="434">
        <v>1986</v>
      </c>
      <c r="B805" s="435">
        <v>47878.275775133698</v>
      </c>
      <c r="C805" s="664">
        <v>582495</v>
      </c>
      <c r="D805" s="665">
        <v>82.195170387958171</v>
      </c>
      <c r="E805" s="665"/>
      <c r="F805" s="665">
        <v>-32.566592302738968</v>
      </c>
      <c r="G805" s="666"/>
    </row>
    <row r="806" spans="1:7">
      <c r="A806" s="434">
        <v>1987</v>
      </c>
      <c r="B806" s="435">
        <v>53188.53805488738</v>
      </c>
      <c r="C806" s="664">
        <v>612831</v>
      </c>
      <c r="D806" s="665">
        <v>86.7915266278752</v>
      </c>
      <c r="E806" s="665"/>
      <c r="F806" s="665">
        <v>5.5920028126012795</v>
      </c>
      <c r="G806" s="666"/>
    </row>
    <row r="807" spans="1:7">
      <c r="A807" s="434">
        <v>1988</v>
      </c>
      <c r="B807" s="435">
        <v>42934.92995231165</v>
      </c>
      <c r="C807" s="664">
        <v>644754</v>
      </c>
      <c r="D807" s="665">
        <v>66.591180438293762</v>
      </c>
      <c r="E807" s="665"/>
      <c r="F807" s="665">
        <v>-23.274560287655561</v>
      </c>
      <c r="G807" s="666"/>
    </row>
    <row r="808" spans="1:7">
      <c r="A808" s="434">
        <v>1989</v>
      </c>
      <c r="B808" s="435">
        <v>66503.050326167955</v>
      </c>
      <c r="C808" s="664">
        <v>678348</v>
      </c>
      <c r="D808" s="665">
        <v>98.03677511567507</v>
      </c>
      <c r="E808" s="665"/>
      <c r="F808" s="665">
        <v>47.221861018847875</v>
      </c>
      <c r="G808" s="666"/>
    </row>
    <row r="809" spans="1:7">
      <c r="A809" s="434">
        <v>1990</v>
      </c>
      <c r="B809" s="435">
        <v>114092.92384315634</v>
      </c>
      <c r="C809" s="664">
        <v>713702</v>
      </c>
      <c r="D809" s="665">
        <v>159.86073157025811</v>
      </c>
      <c r="E809" s="665"/>
      <c r="F809" s="665">
        <v>63.062005437894101</v>
      </c>
      <c r="G809" s="666"/>
    </row>
    <row r="810" spans="1:7">
      <c r="A810" s="434">
        <v>1991</v>
      </c>
      <c r="B810" s="435">
        <v>97197.334850196479</v>
      </c>
      <c r="C810" s="664">
        <v>750908</v>
      </c>
      <c r="D810" s="665">
        <v>129.43973809068018</v>
      </c>
      <c r="E810" s="665"/>
      <c r="F810" s="665">
        <v>-19.029684889317565</v>
      </c>
      <c r="G810" s="666"/>
    </row>
    <row r="811" spans="1:7">
      <c r="A811" s="434">
        <v>1992</v>
      </c>
      <c r="B811" s="435">
        <v>111568.83109241004</v>
      </c>
      <c r="C811" s="664">
        <v>790062</v>
      </c>
      <c r="D811" s="665">
        <v>141.2152857527764</v>
      </c>
      <c r="E811" s="665"/>
      <c r="F811" s="665">
        <v>9.0973203714664237</v>
      </c>
      <c r="G811" s="666"/>
    </row>
    <row r="812" spans="1:7">
      <c r="A812" s="434">
        <v>1993</v>
      </c>
      <c r="B812" s="435">
        <v>110156.20831236045</v>
      </c>
      <c r="C812" s="664">
        <v>831268</v>
      </c>
      <c r="D812" s="665">
        <v>132.51587732519533</v>
      </c>
      <c r="E812" s="665"/>
      <c r="F812" s="665">
        <v>-6.1603872280590082</v>
      </c>
      <c r="G812" s="666"/>
    </row>
    <row r="813" spans="1:7">
      <c r="A813" s="434">
        <v>1994</v>
      </c>
      <c r="B813" s="435">
        <v>108174.09055450035</v>
      </c>
      <c r="C813" s="664">
        <v>874633</v>
      </c>
      <c r="D813" s="665">
        <v>123.67940673916986</v>
      </c>
      <c r="E813" s="665"/>
      <c r="F813" s="665">
        <v>-6.6682353574437485</v>
      </c>
      <c r="G813" s="666"/>
    </row>
    <row r="814" spans="1:7">
      <c r="A814" s="434">
        <v>1995</v>
      </c>
      <c r="B814" s="435">
        <v>117195.65878304835</v>
      </c>
      <c r="C814" s="664">
        <v>920271</v>
      </c>
      <c r="D814" s="665">
        <v>127.34907302636762</v>
      </c>
      <c r="E814" s="665"/>
      <c r="F814" s="665">
        <v>2.9670794709880823</v>
      </c>
      <c r="G814" s="666"/>
    </row>
    <row r="815" spans="1:7">
      <c r="A815" s="434">
        <v>1996</v>
      </c>
      <c r="B815" s="435">
        <v>132795.90940882146</v>
      </c>
      <c r="C815" s="664">
        <v>955796</v>
      </c>
      <c r="D815" s="665">
        <v>138.9375027817876</v>
      </c>
      <c r="E815" s="665"/>
      <c r="F815" s="665">
        <v>9.0997362446608463</v>
      </c>
      <c r="G815" s="666"/>
    </row>
    <row r="816" spans="1:7">
      <c r="A816" s="434">
        <v>1997</v>
      </c>
      <c r="B816" s="435">
        <v>135272.47871658538</v>
      </c>
      <c r="C816" s="664">
        <v>992743</v>
      </c>
      <c r="D816" s="665">
        <v>136.26132716784238</v>
      </c>
      <c r="E816" s="665"/>
      <c r="F816" s="665">
        <v>-1.9261722431763957</v>
      </c>
      <c r="G816" s="666"/>
    </row>
    <row r="817" spans="1:7">
      <c r="A817" s="434">
        <v>1998</v>
      </c>
      <c r="B817" s="435">
        <v>123410.74609375029</v>
      </c>
      <c r="C817" s="664">
        <v>1031171</v>
      </c>
      <c r="D817" s="665">
        <v>119.68019474340366</v>
      </c>
      <c r="E817" s="665"/>
      <c r="F817" s="665">
        <v>-12.168626835708579</v>
      </c>
      <c r="G817" s="666"/>
    </row>
    <row r="818" spans="1:7">
      <c r="A818" s="434">
        <v>1999</v>
      </c>
      <c r="B818" s="435">
        <v>141986.99131895846</v>
      </c>
      <c r="C818" s="664">
        <v>1071141</v>
      </c>
      <c r="D818" s="665">
        <v>132.55677013479874</v>
      </c>
      <c r="E818" s="665"/>
      <c r="F818" s="665">
        <v>10.759153107164195</v>
      </c>
      <c r="G818" s="666"/>
    </row>
    <row r="819" spans="1:7">
      <c r="A819" s="434">
        <v>2000</v>
      </c>
      <c r="B819" s="435">
        <v>187835.83924312299</v>
      </c>
      <c r="C819" s="664">
        <v>1112716</v>
      </c>
      <c r="D819" s="665">
        <v>168.8084284247939</v>
      </c>
      <c r="E819" s="665"/>
      <c r="F819" s="665">
        <v>27.34802473923466</v>
      </c>
      <c r="G819" s="666"/>
    </row>
    <row r="820" spans="1:7">
      <c r="A820" s="434">
        <v>2001</v>
      </c>
      <c r="B820" s="435">
        <v>177844.56060326804</v>
      </c>
      <c r="C820" s="664">
        <v>1155963</v>
      </c>
      <c r="D820" s="665">
        <v>153.8496998634628</v>
      </c>
      <c r="E820" s="665"/>
      <c r="F820" s="665">
        <v>-8.8613635592226245</v>
      </c>
      <c r="G820" s="666"/>
    </row>
    <row r="821" spans="1:7">
      <c r="A821" s="434">
        <v>2002</v>
      </c>
      <c r="B821" s="435">
        <v>187017.81035811896</v>
      </c>
      <c r="C821" s="664">
        <v>1206685</v>
      </c>
      <c r="D821" s="665">
        <v>154.98478091475317</v>
      </c>
      <c r="E821" s="665"/>
      <c r="F821" s="665">
        <v>0.73778567803364581</v>
      </c>
      <c r="G821" s="666"/>
    </row>
    <row r="822" spans="1:7">
      <c r="A822" s="434">
        <v>2003</v>
      </c>
      <c r="B822" s="435">
        <v>222064.04890230001</v>
      </c>
      <c r="C822" s="664">
        <v>1259720</v>
      </c>
      <c r="D822" s="665">
        <v>176.2804820930842</v>
      </c>
      <c r="E822" s="665"/>
      <c r="F822" s="665">
        <v>13.740511198995975</v>
      </c>
      <c r="G822" s="666"/>
    </row>
    <row r="823" spans="1:7" s="449" customFormat="1">
      <c r="A823" s="434">
        <v>2004</v>
      </c>
      <c r="B823" s="435">
        <v>291134.94220200001</v>
      </c>
      <c r="C823" s="664">
        <v>1315179</v>
      </c>
      <c r="D823" s="665">
        <v>221.36526069987431</v>
      </c>
      <c r="E823" s="665"/>
      <c r="F823" s="665">
        <v>25.575592981974765</v>
      </c>
      <c r="G823" s="666"/>
    </row>
    <row r="824" spans="1:7">
      <c r="A824" s="434">
        <v>2005</v>
      </c>
      <c r="B824" s="435">
        <v>383430.31921300001</v>
      </c>
      <c r="C824" s="664">
        <v>1374169</v>
      </c>
      <c r="D824" s="665">
        <v>279.02704777432763</v>
      </c>
      <c r="E824" s="665"/>
      <c r="F824" s="665">
        <v>26.048254767775347</v>
      </c>
      <c r="G824" s="666"/>
    </row>
    <row r="825" spans="1:7">
      <c r="A825" s="434">
        <v>2006</v>
      </c>
      <c r="B825" s="435">
        <v>492249.534591</v>
      </c>
      <c r="C825" s="664">
        <v>1461479</v>
      </c>
      <c r="D825" s="665">
        <v>336.81601623492367</v>
      </c>
      <c r="E825" s="665"/>
      <c r="F825" s="665">
        <v>20.710884095843923</v>
      </c>
      <c r="G825" s="666"/>
    </row>
    <row r="826" spans="1:7">
      <c r="A826" s="434">
        <v>2007</v>
      </c>
      <c r="B826" s="435">
        <v>545367</v>
      </c>
      <c r="C826" s="664">
        <v>1574280</v>
      </c>
      <c r="D826" s="665">
        <v>346.42312676271058</v>
      </c>
      <c r="E826" s="665"/>
      <c r="F826" s="665">
        <v>2.8523318561805269</v>
      </c>
      <c r="G826" s="666"/>
    </row>
    <row r="827" spans="1:7">
      <c r="A827" s="434">
        <v>2008</v>
      </c>
      <c r="B827" s="435">
        <v>705159.12021122966</v>
      </c>
      <c r="C827" s="664">
        <v>1695788</v>
      </c>
      <c r="D827" s="665">
        <v>415.82976186364664</v>
      </c>
      <c r="E827" s="665"/>
      <c r="F827" s="665">
        <v>20.035219862349862</v>
      </c>
      <c r="G827" s="666"/>
    </row>
    <row r="828" spans="1:7">
      <c r="A828" s="434">
        <v>2009</v>
      </c>
      <c r="B828" s="435">
        <v>535310.82681124576</v>
      </c>
      <c r="C828" s="664">
        <v>1826672</v>
      </c>
      <c r="D828" s="665">
        <v>293.05235628448321</v>
      </c>
      <c r="E828" s="665"/>
      <c r="F828" s="665">
        <v>-29.525882185273446</v>
      </c>
      <c r="G828" s="666"/>
    </row>
    <row r="829" spans="1:7" ht="15.75" thickBot="1">
      <c r="A829" s="475" t="s">
        <v>392</v>
      </c>
      <c r="B829" s="667">
        <v>620316.47685125005</v>
      </c>
      <c r="C829" s="668">
        <v>1967658</v>
      </c>
      <c r="D829" s="665">
        <v>315.25609594294099</v>
      </c>
      <c r="E829" s="665"/>
      <c r="F829" s="669">
        <v>7.5767142567873833</v>
      </c>
      <c r="G829" s="670"/>
    </row>
    <row r="830" spans="1:7" ht="15.75" thickBot="1">
      <c r="A830" s="477" t="s">
        <v>419</v>
      </c>
      <c r="B830" s="477"/>
      <c r="C830" s="477"/>
      <c r="D830" s="477"/>
      <c r="E830" s="477"/>
      <c r="F830" s="477"/>
      <c r="G830" s="477"/>
    </row>
    <row r="831" spans="1:7" ht="15.75" thickBot="1">
      <c r="A831" s="452"/>
      <c r="B831" s="453">
        <v>18886.182364995955</v>
      </c>
      <c r="C831" s="453">
        <v>2849.4371411868751</v>
      </c>
      <c r="D831" s="671">
        <v>543.72191529448082</v>
      </c>
      <c r="E831" s="672" t="e">
        <v>#DIV/0!</v>
      </c>
      <c r="F831" s="673" t="s">
        <v>394</v>
      </c>
      <c r="G831" s="674"/>
    </row>
    <row r="832" spans="1:7">
      <c r="A832" s="463" t="s">
        <v>395</v>
      </c>
      <c r="B832" s="311"/>
      <c r="C832" s="1"/>
      <c r="D832" s="1"/>
      <c r="E832" s="1"/>
      <c r="F832" s="463"/>
    </row>
    <row r="833" spans="1:7">
      <c r="A833" s="456" t="s">
        <v>396</v>
      </c>
      <c r="B833" s="449"/>
      <c r="C833" s="563"/>
      <c r="D833" s="563"/>
      <c r="E833" s="563"/>
      <c r="F833" s="456"/>
      <c r="G833" s="449"/>
    </row>
    <row r="834" spans="1:7">
      <c r="A834" s="456" t="s">
        <v>397</v>
      </c>
      <c r="B834" s="311"/>
      <c r="C834" s="1"/>
      <c r="D834" s="1"/>
      <c r="E834" s="1"/>
      <c r="F834" s="456"/>
    </row>
    <row r="835" spans="1:7">
      <c r="A835" s="457" t="s">
        <v>73</v>
      </c>
      <c r="B835" s="25"/>
      <c r="C835" s="25"/>
      <c r="D835" s="25"/>
      <c r="E835" s="25"/>
      <c r="F835" s="25"/>
    </row>
    <row r="836" spans="1:7">
      <c r="A836" s="458" t="s">
        <v>398</v>
      </c>
      <c r="B836" s="458"/>
      <c r="C836" s="458"/>
      <c r="D836" s="458"/>
      <c r="E836" s="458"/>
      <c r="F836" s="458"/>
      <c r="G836" s="458"/>
    </row>
    <row r="837" spans="1:7">
      <c r="A837" s="458" t="s">
        <v>399</v>
      </c>
      <c r="B837" s="458"/>
      <c r="C837" s="458"/>
      <c r="D837" s="458"/>
      <c r="E837" s="458"/>
      <c r="F837" s="458"/>
      <c r="G837" s="458"/>
    </row>
    <row r="839" spans="1:7">
      <c r="A839" s="460" t="s">
        <v>471</v>
      </c>
      <c r="B839" s="460"/>
      <c r="C839" s="460"/>
      <c r="D839" s="460"/>
      <c r="E839" s="460"/>
      <c r="F839" s="460"/>
      <c r="G839" s="460"/>
    </row>
    <row r="840" spans="1:7" ht="15.75" thickBot="1">
      <c r="A840" s="417" t="s">
        <v>472</v>
      </c>
      <c r="B840" s="417"/>
      <c r="C840" s="461"/>
      <c r="D840" s="461"/>
      <c r="E840" s="461"/>
    </row>
    <row r="841" spans="1:7" ht="38.25">
      <c r="A841" s="420" t="s">
        <v>69</v>
      </c>
      <c r="B841" s="654" t="s">
        <v>465</v>
      </c>
      <c r="C841" s="675" t="s">
        <v>466</v>
      </c>
      <c r="D841" s="468" t="s">
        <v>467</v>
      </c>
      <c r="E841" s="425"/>
      <c r="F841" s="468" t="s">
        <v>468</v>
      </c>
      <c r="G841" s="422"/>
    </row>
    <row r="842" spans="1:7" ht="15.75" thickBot="1">
      <c r="A842" s="426"/>
      <c r="B842" s="676" t="s">
        <v>469</v>
      </c>
      <c r="C842" s="677" t="s">
        <v>70</v>
      </c>
      <c r="D842" s="678" t="s">
        <v>71</v>
      </c>
      <c r="E842" s="679"/>
      <c r="F842" s="678" t="s">
        <v>470</v>
      </c>
      <c r="G842" s="679"/>
    </row>
    <row r="843" spans="1:7">
      <c r="A843" s="488">
        <v>1980</v>
      </c>
      <c r="B843" s="680">
        <v>239372.84320797148</v>
      </c>
      <c r="C843" s="681">
        <v>420455</v>
      </c>
      <c r="D843" s="661">
        <v>569.31857917725199</v>
      </c>
      <c r="E843" s="661"/>
      <c r="F843" s="661" t="s">
        <v>394</v>
      </c>
      <c r="G843" s="682"/>
    </row>
    <row r="844" spans="1:7">
      <c r="A844" s="434">
        <v>1981</v>
      </c>
      <c r="B844" s="435">
        <v>238323.34515389151</v>
      </c>
      <c r="C844" s="664">
        <v>443552</v>
      </c>
      <c r="D844" s="665">
        <v>537.3064379236065</v>
      </c>
      <c r="E844" s="665"/>
      <c r="F844" s="665">
        <v>-5.6228871539565262</v>
      </c>
      <c r="G844" s="666"/>
    </row>
    <row r="845" spans="1:7">
      <c r="A845" s="434">
        <v>1982</v>
      </c>
      <c r="B845" s="435">
        <v>222389.42544360517</v>
      </c>
      <c r="C845" s="664">
        <v>468279</v>
      </c>
      <c r="D845" s="665">
        <v>474.90796179970738</v>
      </c>
      <c r="E845" s="665"/>
      <c r="F845" s="665">
        <v>-11.613200907295067</v>
      </c>
      <c r="G845" s="666"/>
    </row>
    <row r="846" spans="1:7">
      <c r="A846" s="434">
        <v>1983</v>
      </c>
      <c r="B846" s="435">
        <v>192149.88302683306</v>
      </c>
      <c r="C846" s="664">
        <v>494772</v>
      </c>
      <c r="D846" s="665">
        <v>388.36046305537309</v>
      </c>
      <c r="E846" s="665"/>
      <c r="F846" s="665">
        <v>-18.224057229184908</v>
      </c>
      <c r="G846" s="666"/>
    </row>
    <row r="847" spans="1:7">
      <c r="A847" s="434">
        <v>1984</v>
      </c>
      <c r="B847" s="435">
        <v>179180.70879170776</v>
      </c>
      <c r="C847" s="664">
        <v>523181</v>
      </c>
      <c r="D847" s="665">
        <v>342.4832109570259</v>
      </c>
      <c r="E847" s="665"/>
      <c r="F847" s="665">
        <v>-11.813059377212127</v>
      </c>
      <c r="G847" s="666"/>
    </row>
    <row r="848" spans="1:7">
      <c r="A848" s="434">
        <v>1985</v>
      </c>
      <c r="B848" s="435">
        <v>167794.58207357134</v>
      </c>
      <c r="C848" s="664">
        <v>553668</v>
      </c>
      <c r="D848" s="665">
        <v>303.05992413065474</v>
      </c>
      <c r="E848" s="665"/>
      <c r="F848" s="665">
        <v>-11.511012967966465</v>
      </c>
      <c r="G848" s="666"/>
    </row>
    <row r="849" spans="1:7">
      <c r="A849" s="434">
        <v>1986</v>
      </c>
      <c r="B849" s="435">
        <v>165206.18671029218</v>
      </c>
      <c r="C849" s="664">
        <v>582495</v>
      </c>
      <c r="D849" s="665">
        <v>283.61820566750299</v>
      </c>
      <c r="E849" s="665"/>
      <c r="F849" s="665">
        <v>-6.415140015269742</v>
      </c>
      <c r="G849" s="666"/>
    </row>
    <row r="850" spans="1:7">
      <c r="A850" s="434">
        <v>1987</v>
      </c>
      <c r="B850" s="435">
        <v>165715.34959363588</v>
      </c>
      <c r="C850" s="664">
        <v>612831</v>
      </c>
      <c r="D850" s="665">
        <v>270.4095412824023</v>
      </c>
      <c r="E850" s="665"/>
      <c r="F850" s="665">
        <v>-4.6571990518076092</v>
      </c>
      <c r="G850" s="666"/>
    </row>
    <row r="851" spans="1:7">
      <c r="A851" s="434">
        <v>1988</v>
      </c>
      <c r="B851" s="435">
        <v>144414.68651933683</v>
      </c>
      <c r="C851" s="664">
        <v>644754</v>
      </c>
      <c r="D851" s="665">
        <v>223.98416530853135</v>
      </c>
      <c r="E851" s="665"/>
      <c r="F851" s="665">
        <v>-17.168542113455459</v>
      </c>
      <c r="G851" s="666"/>
    </row>
    <row r="852" spans="1:7">
      <c r="A852" s="434">
        <v>1989</v>
      </c>
      <c r="B852" s="435">
        <v>220592.31773702108</v>
      </c>
      <c r="C852" s="664">
        <v>678348</v>
      </c>
      <c r="D852" s="665">
        <v>325.19048885973143</v>
      </c>
      <c r="E852" s="665"/>
      <c r="F852" s="665">
        <v>45.184588567585337</v>
      </c>
      <c r="G852" s="666"/>
    </row>
    <row r="853" spans="1:7">
      <c r="A853" s="434">
        <v>1990</v>
      </c>
      <c r="B853" s="435">
        <v>310962.22208306403</v>
      </c>
      <c r="C853" s="664">
        <v>713702</v>
      </c>
      <c r="D853" s="665">
        <v>435.70316754480723</v>
      </c>
      <c r="E853" s="665"/>
      <c r="F853" s="665">
        <v>33.983982456739255</v>
      </c>
      <c r="G853" s="666"/>
    </row>
    <row r="854" spans="1:7">
      <c r="A854" s="434">
        <v>1991</v>
      </c>
      <c r="B854" s="435">
        <v>310240.84750414209</v>
      </c>
      <c r="C854" s="664">
        <v>750908</v>
      </c>
      <c r="D854" s="665">
        <v>413.1542712344816</v>
      </c>
      <c r="E854" s="665"/>
      <c r="F854" s="665">
        <v>-5.1752885886483142</v>
      </c>
      <c r="G854" s="666"/>
    </row>
    <row r="855" spans="1:7">
      <c r="A855" s="434">
        <v>1992</v>
      </c>
      <c r="B855" s="435">
        <v>324085.08566114935</v>
      </c>
      <c r="C855" s="664">
        <v>790062</v>
      </c>
      <c r="D855" s="665">
        <v>410.20209257140499</v>
      </c>
      <c r="E855" s="665"/>
      <c r="F855" s="665">
        <v>-0.71454632533645679</v>
      </c>
      <c r="G855" s="666"/>
    </row>
    <row r="856" spans="1:7">
      <c r="A856" s="434">
        <v>1993</v>
      </c>
      <c r="B856" s="435">
        <v>319932.7960185039</v>
      </c>
      <c r="C856" s="664">
        <v>831268</v>
      </c>
      <c r="D856" s="665">
        <v>384.87322502310195</v>
      </c>
      <c r="E856" s="665"/>
      <c r="F856" s="665">
        <v>-6.1747289950486959</v>
      </c>
      <c r="G856" s="666"/>
    </row>
    <row r="857" spans="1:7">
      <c r="A857" s="434">
        <v>1994</v>
      </c>
      <c r="B857" s="435">
        <v>316495.04781099566</v>
      </c>
      <c r="C857" s="664">
        <v>874633</v>
      </c>
      <c r="D857" s="665">
        <v>361.86040066061503</v>
      </c>
      <c r="E857" s="665"/>
      <c r="F857" s="665">
        <v>-5.9793258835050409</v>
      </c>
      <c r="G857" s="666"/>
    </row>
    <row r="858" spans="1:7">
      <c r="A858" s="434">
        <v>1995</v>
      </c>
      <c r="B858" s="435">
        <v>315845.77726198646</v>
      </c>
      <c r="C858" s="664">
        <v>920271</v>
      </c>
      <c r="D858" s="665">
        <v>343.20952986890433</v>
      </c>
      <c r="E858" s="665"/>
      <c r="F858" s="665">
        <v>-5.1541618695114266</v>
      </c>
      <c r="G858" s="666"/>
    </row>
    <row r="859" spans="1:7">
      <c r="A859" s="434">
        <v>1996</v>
      </c>
      <c r="B859" s="435">
        <v>327044.11256048293</v>
      </c>
      <c r="C859" s="664">
        <v>955796</v>
      </c>
      <c r="D859" s="665">
        <v>342.16936727134544</v>
      </c>
      <c r="E859" s="665"/>
      <c r="F859" s="665">
        <v>-0.30306926441005544</v>
      </c>
      <c r="G859" s="666"/>
    </row>
    <row r="860" spans="1:7">
      <c r="A860" s="434">
        <v>1997</v>
      </c>
      <c r="B860" s="435">
        <v>336628.56114356354</v>
      </c>
      <c r="C860" s="664">
        <v>992743</v>
      </c>
      <c r="D860" s="665">
        <v>339.08933242900082</v>
      </c>
      <c r="E860" s="665"/>
      <c r="F860" s="665">
        <v>-0.90014920590542147</v>
      </c>
      <c r="G860" s="666"/>
    </row>
    <row r="861" spans="1:7">
      <c r="A861" s="434">
        <v>1998</v>
      </c>
      <c r="B861" s="435">
        <v>353555.55691146379</v>
      </c>
      <c r="C861" s="664">
        <v>1031171</v>
      </c>
      <c r="D861" s="665">
        <v>342.86801792473199</v>
      </c>
      <c r="E861" s="665"/>
      <c r="F861" s="665">
        <v>1.1143628343195786</v>
      </c>
      <c r="G861" s="666"/>
    </row>
    <row r="862" spans="1:7">
      <c r="A862" s="434">
        <v>1999</v>
      </c>
      <c r="B862" s="435">
        <v>346323.08785329212</v>
      </c>
      <c r="C862" s="664">
        <v>1071141</v>
      </c>
      <c r="D862" s="665">
        <v>323.3216615303607</v>
      </c>
      <c r="E862" s="665"/>
      <c r="F862" s="665">
        <v>-5.7008397903890256</v>
      </c>
      <c r="G862" s="666"/>
    </row>
    <row r="863" spans="1:7">
      <c r="A863" s="434">
        <v>2000</v>
      </c>
      <c r="B863" s="435">
        <v>373547.57096486673</v>
      </c>
      <c r="C863" s="664">
        <v>1112716</v>
      </c>
      <c r="D863" s="665">
        <v>335.70791735255602</v>
      </c>
      <c r="E863" s="665"/>
      <c r="F863" s="665">
        <v>3.8309390603673563</v>
      </c>
      <c r="G863" s="666"/>
    </row>
    <row r="864" spans="1:7">
      <c r="A864" s="434">
        <v>2001</v>
      </c>
      <c r="B864" s="435">
        <v>372081.74111274118</v>
      </c>
      <c r="C864" s="664">
        <v>1155963</v>
      </c>
      <c r="D864" s="665">
        <v>321.88032066142353</v>
      </c>
      <c r="E864" s="665"/>
      <c r="F864" s="665">
        <v>-4.118936723381168</v>
      </c>
      <c r="G864" s="666"/>
    </row>
    <row r="865" spans="1:7">
      <c r="A865" s="434">
        <v>2002</v>
      </c>
      <c r="B865" s="435">
        <v>370251.83650994929</v>
      </c>
      <c r="C865" s="664">
        <v>1206685</v>
      </c>
      <c r="D865" s="665">
        <v>306.83387670348873</v>
      </c>
      <c r="E865" s="665"/>
      <c r="F865" s="665">
        <v>-4.6745460943422188</v>
      </c>
      <c r="G865" s="666"/>
    </row>
    <row r="866" spans="1:7">
      <c r="A866" s="434">
        <v>2003</v>
      </c>
      <c r="B866" s="435">
        <v>411200.20392989082</v>
      </c>
      <c r="C866" s="664">
        <v>1259720</v>
      </c>
      <c r="D866" s="665">
        <v>326.42190639974825</v>
      </c>
      <c r="E866" s="665"/>
      <c r="F866" s="665">
        <v>6.3839201546798563</v>
      </c>
      <c r="G866" s="666"/>
    </row>
    <row r="867" spans="1:7">
      <c r="A867" s="434">
        <v>2004</v>
      </c>
      <c r="B867" s="435">
        <v>468702.02358569624</v>
      </c>
      <c r="C867" s="664">
        <v>1315179</v>
      </c>
      <c r="D867" s="665">
        <v>356.37888347190471</v>
      </c>
      <c r="E867" s="665"/>
      <c r="F867" s="665">
        <v>9.1773794849019765</v>
      </c>
      <c r="G867" s="666"/>
    </row>
    <row r="868" spans="1:7">
      <c r="A868" s="434">
        <v>2005</v>
      </c>
      <c r="B868" s="435">
        <v>491664.16788892582</v>
      </c>
      <c r="C868" s="664">
        <v>1374169</v>
      </c>
      <c r="D868" s="665">
        <v>357.7901756544689</v>
      </c>
      <c r="E868" s="665"/>
      <c r="F868" s="665">
        <v>0.39600892421434253</v>
      </c>
      <c r="G868" s="666"/>
    </row>
    <row r="869" spans="1:7">
      <c r="A869" s="434">
        <v>2006</v>
      </c>
      <c r="B869" s="435">
        <v>517312.66700759577</v>
      </c>
      <c r="C869" s="664">
        <v>1461479</v>
      </c>
      <c r="D869" s="665">
        <v>353.96517295670742</v>
      </c>
      <c r="E869" s="665"/>
      <c r="F869" s="665">
        <v>-1.06906308725911</v>
      </c>
      <c r="G869" s="666"/>
    </row>
    <row r="870" spans="1:7">
      <c r="A870" s="434">
        <v>2007</v>
      </c>
      <c r="B870" s="435">
        <v>545367.26154197159</v>
      </c>
      <c r="C870" s="664">
        <v>1574280</v>
      </c>
      <c r="D870" s="665">
        <v>346.42329289705236</v>
      </c>
      <c r="E870" s="665"/>
      <c r="F870" s="665">
        <v>-2.1306842129854147</v>
      </c>
      <c r="G870" s="666"/>
    </row>
    <row r="871" spans="1:7">
      <c r="A871" s="434">
        <v>2008</v>
      </c>
      <c r="B871" s="435">
        <v>580130.37393232936</v>
      </c>
      <c r="C871" s="664">
        <v>1695788</v>
      </c>
      <c r="D871" s="665">
        <v>342.10076609359737</v>
      </c>
      <c r="E871" s="665"/>
      <c r="F871" s="665">
        <v>-1.247758707939866</v>
      </c>
      <c r="G871" s="666"/>
    </row>
    <row r="872" spans="1:7">
      <c r="A872" s="434">
        <v>2009</v>
      </c>
      <c r="B872" s="435">
        <v>551525.35861202562</v>
      </c>
      <c r="C872" s="664">
        <v>1826672</v>
      </c>
      <c r="D872" s="665">
        <v>301.92889401224284</v>
      </c>
      <c r="E872" s="665"/>
      <c r="F872" s="665">
        <v>-11.74270158470317</v>
      </c>
      <c r="G872" s="666"/>
    </row>
    <row r="873" spans="1:7" ht="15.75" thickBot="1">
      <c r="A873" s="445" t="s">
        <v>401</v>
      </c>
      <c r="B873" s="446">
        <v>567849.78314210253</v>
      </c>
      <c r="C873" s="683">
        <v>1967658</v>
      </c>
      <c r="D873" s="684">
        <v>288.59156961963612</v>
      </c>
      <c r="E873" s="684"/>
      <c r="F873" s="684">
        <v>-4.4173726520078986</v>
      </c>
      <c r="G873" s="685"/>
    </row>
    <row r="874" spans="1:7">
      <c r="A874" s="463" t="s">
        <v>395</v>
      </c>
      <c r="B874" s="311"/>
      <c r="C874" s="1"/>
      <c r="D874" s="1"/>
      <c r="E874" s="686"/>
      <c r="F874" s="463"/>
    </row>
    <row r="875" spans="1:7">
      <c r="A875" s="456" t="s">
        <v>408</v>
      </c>
      <c r="B875" s="449"/>
      <c r="C875" s="563"/>
      <c r="D875" s="563"/>
      <c r="E875" s="687"/>
      <c r="F875" s="456"/>
      <c r="G875" s="449"/>
    </row>
    <row r="876" spans="1:7">
      <c r="A876" s="467" t="s">
        <v>403</v>
      </c>
      <c r="B876" s="467"/>
      <c r="C876" s="467"/>
      <c r="D876" s="467"/>
      <c r="E876" s="467"/>
      <c r="F876" s="467"/>
      <c r="G876" s="467"/>
    </row>
    <row r="877" spans="1:7">
      <c r="A877" s="688"/>
      <c r="B877" s="688"/>
      <c r="C877" s="688"/>
      <c r="D877" s="688"/>
      <c r="E877" s="688"/>
      <c r="F877" s="688"/>
      <c r="G877" s="688"/>
    </row>
    <row r="878" spans="1:7">
      <c r="A878" s="460" t="s">
        <v>473</v>
      </c>
      <c r="B878" s="460"/>
      <c r="C878" s="460"/>
      <c r="D878" s="460"/>
      <c r="E878" s="460"/>
      <c r="F878" s="460"/>
      <c r="G878" s="460"/>
    </row>
    <row r="879" spans="1:7" ht="15.75" thickBot="1">
      <c r="A879" s="417" t="s">
        <v>472</v>
      </c>
      <c r="B879" s="417"/>
      <c r="C879" s="689"/>
      <c r="D879" s="461"/>
      <c r="E879" s="461"/>
      <c r="F879" s="461"/>
      <c r="G879" s="461"/>
    </row>
    <row r="880" spans="1:7" ht="38.25">
      <c r="A880" s="420" t="s">
        <v>69</v>
      </c>
      <c r="B880" s="653" t="s">
        <v>467</v>
      </c>
      <c r="C880" s="690" t="s">
        <v>474</v>
      </c>
      <c r="D880" s="653" t="s">
        <v>475</v>
      </c>
      <c r="E880" s="690" t="s">
        <v>474</v>
      </c>
      <c r="F880" s="653" t="s">
        <v>476</v>
      </c>
      <c r="G880" s="691" t="s">
        <v>474</v>
      </c>
    </row>
    <row r="881" spans="1:7" ht="15.75" thickBot="1">
      <c r="A881" s="426"/>
      <c r="B881" s="655" t="s">
        <v>71</v>
      </c>
      <c r="C881" s="692" t="s">
        <v>470</v>
      </c>
      <c r="D881" s="655" t="s">
        <v>71</v>
      </c>
      <c r="E881" s="693" t="s">
        <v>470</v>
      </c>
      <c r="F881" s="655" t="s">
        <v>71</v>
      </c>
      <c r="G881" s="693" t="s">
        <v>470</v>
      </c>
    </row>
    <row r="882" spans="1:7">
      <c r="A882" s="429">
        <v>1970</v>
      </c>
      <c r="B882" s="694">
        <v>48.973957302466864</v>
      </c>
      <c r="C882" s="695" t="s">
        <v>394</v>
      </c>
      <c r="D882" s="696">
        <v>32.121042205395533</v>
      </c>
      <c r="E882" s="696" t="s">
        <v>394</v>
      </c>
      <c r="F882" s="697">
        <v>16.852915097071339</v>
      </c>
      <c r="G882" s="698" t="s">
        <v>394</v>
      </c>
    </row>
    <row r="883" spans="1:7">
      <c r="A883" s="434">
        <v>1971</v>
      </c>
      <c r="B883" s="699">
        <v>61.173551385665334</v>
      </c>
      <c r="C883" s="700">
        <v>24.910370235864036</v>
      </c>
      <c r="D883" s="513">
        <v>43.218465376346835</v>
      </c>
      <c r="E883" s="513">
        <v>34.548764327102731</v>
      </c>
      <c r="F883" s="701">
        <v>17.955086009318492</v>
      </c>
      <c r="G883" s="702">
        <v>6.5399422349115497</v>
      </c>
    </row>
    <row r="884" spans="1:7">
      <c r="A884" s="434">
        <v>1972</v>
      </c>
      <c r="B884" s="699">
        <v>64.884402180281143</v>
      </c>
      <c r="C884" s="700">
        <v>6.0661032595949109</v>
      </c>
      <c r="D884" s="513">
        <v>43.452936828162201</v>
      </c>
      <c r="E884" s="513">
        <v>0.54252609335752311</v>
      </c>
      <c r="F884" s="701">
        <v>21.431465352118941</v>
      </c>
      <c r="G884" s="702">
        <v>19.361529880704808</v>
      </c>
    </row>
    <row r="885" spans="1:7">
      <c r="A885" s="434">
        <v>1973</v>
      </c>
      <c r="B885" s="699">
        <v>83.270913913625535</v>
      </c>
      <c r="C885" s="700">
        <v>28.337337041740028</v>
      </c>
      <c r="D885" s="513">
        <v>60.613069190958996</v>
      </c>
      <c r="E885" s="513">
        <v>39.491306262354101</v>
      </c>
      <c r="F885" s="701">
        <v>22.657844722666535</v>
      </c>
      <c r="G885" s="702">
        <v>5.7223309297716298</v>
      </c>
    </row>
    <row r="886" spans="1:7">
      <c r="A886" s="434" t="s">
        <v>391</v>
      </c>
      <c r="B886" s="699">
        <v>215.49486242163402</v>
      </c>
      <c r="C886" s="700">
        <v>158.78767542429102</v>
      </c>
      <c r="D886" s="513">
        <v>183.38152701206701</v>
      </c>
      <c r="E886" s="513">
        <v>202.54453282068761</v>
      </c>
      <c r="F886" s="701">
        <v>32.113335409567043</v>
      </c>
      <c r="G886" s="702">
        <v>41.731642186784825</v>
      </c>
    </row>
    <row r="887" spans="1:7">
      <c r="A887" s="434">
        <v>1975</v>
      </c>
      <c r="B887" s="699">
        <v>181.44395462072717</v>
      </c>
      <c r="C887" s="700">
        <v>-15.801261996809629</v>
      </c>
      <c r="D887" s="513">
        <v>138.99546731171739</v>
      </c>
      <c r="E887" s="513">
        <v>-24.204215344672591</v>
      </c>
      <c r="F887" s="701">
        <v>42.448487309009778</v>
      </c>
      <c r="G887" s="702">
        <v>32.183364847127478</v>
      </c>
    </row>
    <row r="888" spans="1:7">
      <c r="A888" s="434">
        <v>1976</v>
      </c>
      <c r="B888" s="699">
        <v>193.24267394224037</v>
      </c>
      <c r="C888" s="700">
        <v>6.5026797647660004</v>
      </c>
      <c r="D888" s="513">
        <v>145.20522725257447</v>
      </c>
      <c r="E888" s="513">
        <v>4.4675988799913995</v>
      </c>
      <c r="F888" s="701">
        <v>48.037446689665892</v>
      </c>
      <c r="G888" s="702">
        <v>13.166451232927329</v>
      </c>
    </row>
    <row r="889" spans="1:7">
      <c r="A889" s="434">
        <v>1977</v>
      </c>
      <c r="B889" s="699">
        <v>195.87823987551582</v>
      </c>
      <c r="C889" s="700">
        <v>1.3638633121290695</v>
      </c>
      <c r="D889" s="513">
        <v>143.79851533824313</v>
      </c>
      <c r="E889" s="513">
        <v>-0.96877498210477597</v>
      </c>
      <c r="F889" s="701">
        <v>52.079724537272661</v>
      </c>
      <c r="G889" s="702">
        <v>8.4148474287588897</v>
      </c>
    </row>
    <row r="890" spans="1:7">
      <c r="A890" s="434">
        <v>1978</v>
      </c>
      <c r="B890" s="699">
        <v>164.90492052289312</v>
      </c>
      <c r="C890" s="700">
        <v>-15.812537100755449</v>
      </c>
      <c r="D890" s="513">
        <v>109.17688442100749</v>
      </c>
      <c r="E890" s="513">
        <v>-24.076487045640619</v>
      </c>
      <c r="F890" s="701">
        <v>55.728036101885621</v>
      </c>
      <c r="G890" s="702">
        <v>7.0052435895699148</v>
      </c>
    </row>
    <row r="891" spans="1:7">
      <c r="A891" s="434">
        <v>1979</v>
      </c>
      <c r="B891" s="699">
        <v>197.09535219837005</v>
      </c>
      <c r="C891" s="700">
        <v>19.520601067211956</v>
      </c>
      <c r="D891" s="513">
        <v>139.91415016076436</v>
      </c>
      <c r="E891" s="513">
        <v>28.153638842841445</v>
      </c>
      <c r="F891" s="701">
        <v>57.181202037605658</v>
      </c>
      <c r="G891" s="702">
        <v>2.6076029901058462</v>
      </c>
    </row>
    <row r="892" spans="1:7">
      <c r="A892" s="434">
        <v>1980</v>
      </c>
      <c r="B892" s="699">
        <v>222.95611727909443</v>
      </c>
      <c r="C892" s="700">
        <v>13.120941104027835</v>
      </c>
      <c r="D892" s="513">
        <v>165.02076954745016</v>
      </c>
      <c r="E892" s="513">
        <v>17.94430324440934</v>
      </c>
      <c r="F892" s="701">
        <v>57.935347731644285</v>
      </c>
      <c r="G892" s="702">
        <v>1.3188699557988599</v>
      </c>
    </row>
    <row r="893" spans="1:7">
      <c r="A893" s="434">
        <v>1981</v>
      </c>
      <c r="B893" s="699">
        <v>229.25304490943753</v>
      </c>
      <c r="C893" s="700">
        <v>2.8242901370858959</v>
      </c>
      <c r="D893" s="513">
        <v>151.60966931649409</v>
      </c>
      <c r="E893" s="513">
        <v>-8.1269165497981959</v>
      </c>
      <c r="F893" s="701">
        <v>77.643375592943428</v>
      </c>
      <c r="G893" s="702">
        <v>34.017277245985412</v>
      </c>
    </row>
    <row r="894" spans="1:7">
      <c r="A894" s="434">
        <v>1982</v>
      </c>
      <c r="B894" s="699">
        <v>198.4895925762946</v>
      </c>
      <c r="C894" s="700">
        <v>-13.418993996479088</v>
      </c>
      <c r="D894" s="513">
        <v>109.43409683623904</v>
      </c>
      <c r="E894" s="513">
        <v>-27.818524155086095</v>
      </c>
      <c r="F894" s="701">
        <v>89.055495740055562</v>
      </c>
      <c r="G894" s="702">
        <v>14.698124675750606</v>
      </c>
    </row>
    <row r="895" spans="1:7">
      <c r="A895" s="434">
        <v>1983</v>
      </c>
      <c r="B895" s="699">
        <v>153.07774221888363</v>
      </c>
      <c r="C895" s="700">
        <v>-22.878706015760372</v>
      </c>
      <c r="D895" s="513">
        <v>78.697679530891662</v>
      </c>
      <c r="E895" s="513">
        <v>-28.086691619836188</v>
      </c>
      <c r="F895" s="701">
        <v>74.380062687992009</v>
      </c>
      <c r="G895" s="702">
        <v>-16.478975194186489</v>
      </c>
    </row>
    <row r="896" spans="1:7">
      <c r="A896" s="434">
        <v>1984</v>
      </c>
      <c r="B896" s="699">
        <v>138.62678511894825</v>
      </c>
      <c r="C896" s="700">
        <v>-9.4402732170377703</v>
      </c>
      <c r="D896" s="513">
        <v>69.037756097062001</v>
      </c>
      <c r="E896" s="513">
        <v>-12.274724606127421</v>
      </c>
      <c r="F896" s="701">
        <v>69.589029021886262</v>
      </c>
      <c r="G896" s="702">
        <v>-6.4412874807636058</v>
      </c>
    </row>
    <row r="897" spans="1:7">
      <c r="A897" s="434">
        <v>1985</v>
      </c>
      <c r="B897" s="699">
        <v>121.89087456023185</v>
      </c>
      <c r="C897" s="700">
        <v>-12.072638447437271</v>
      </c>
      <c r="D897" s="513">
        <v>60.801087749373309</v>
      </c>
      <c r="E897" s="513">
        <v>-11.930672161633609</v>
      </c>
      <c r="F897" s="701">
        <v>61.089786810858541</v>
      </c>
      <c r="G897" s="702">
        <v>-12.21348009950627</v>
      </c>
    </row>
    <row r="898" spans="1:7">
      <c r="A898" s="434">
        <v>1986</v>
      </c>
      <c r="B898" s="699">
        <v>82.195170387958171</v>
      </c>
      <c r="C898" s="700">
        <v>-32.566592302738968</v>
      </c>
      <c r="D898" s="513">
        <v>32.822197254495919</v>
      </c>
      <c r="E898" s="513">
        <v>-46.017088724149971</v>
      </c>
      <c r="F898" s="701">
        <v>49.372973133462253</v>
      </c>
      <c r="G898" s="702">
        <v>-19.179660445817206</v>
      </c>
    </row>
    <row r="899" spans="1:7">
      <c r="A899" s="434">
        <v>1987</v>
      </c>
      <c r="B899" s="699">
        <v>86.7915266278752</v>
      </c>
      <c r="C899" s="700">
        <v>5.5920028126012795</v>
      </c>
      <c r="D899" s="513">
        <v>41.104511751705068</v>
      </c>
      <c r="E899" s="513">
        <v>25.233881915308558</v>
      </c>
      <c r="F899" s="701">
        <v>45.687014876170124</v>
      </c>
      <c r="G899" s="702">
        <v>-7.4655383772989552</v>
      </c>
    </row>
    <row r="900" spans="1:7">
      <c r="A900" s="434">
        <v>1988</v>
      </c>
      <c r="B900" s="699">
        <v>66.591180438293762</v>
      </c>
      <c r="C900" s="700">
        <v>-23.274560287655561</v>
      </c>
      <c r="D900" s="513">
        <v>23.485539806670477</v>
      </c>
      <c r="E900" s="513">
        <v>-42.863839501277454</v>
      </c>
      <c r="F900" s="701">
        <v>43.105640631623267</v>
      </c>
      <c r="G900" s="702">
        <v>-5.6501267407017082</v>
      </c>
    </row>
    <row r="901" spans="1:7">
      <c r="A901" s="434">
        <v>1989</v>
      </c>
      <c r="B901" s="699">
        <v>98.03677511567507</v>
      </c>
      <c r="C901" s="700">
        <v>47.221861018847875</v>
      </c>
      <c r="D901" s="513">
        <v>53.270101779352103</v>
      </c>
      <c r="E901" s="513">
        <v>126.8208532478443</v>
      </c>
      <c r="F901" s="701">
        <v>44.766673336322988</v>
      </c>
      <c r="G901" s="702">
        <v>3.8533998807598095</v>
      </c>
    </row>
    <row r="902" spans="1:7">
      <c r="A902" s="434">
        <v>1990</v>
      </c>
      <c r="B902" s="699">
        <v>159.86073157025811</v>
      </c>
      <c r="C902" s="700">
        <v>63.062005437894101</v>
      </c>
      <c r="D902" s="513">
        <v>86.170151375657142</v>
      </c>
      <c r="E902" s="513">
        <v>61.760816100143728</v>
      </c>
      <c r="F902" s="701">
        <v>73.690580194600969</v>
      </c>
      <c r="G902" s="702">
        <v>64.610355656714745</v>
      </c>
    </row>
    <row r="903" spans="1:7">
      <c r="A903" s="434">
        <v>1991</v>
      </c>
      <c r="B903" s="699">
        <v>129.43973809068018</v>
      </c>
      <c r="C903" s="700">
        <v>-19.029684889317565</v>
      </c>
      <c r="D903" s="513">
        <v>80.860388873030388</v>
      </c>
      <c r="E903" s="513">
        <v>-6.161950997949333</v>
      </c>
      <c r="F903" s="701">
        <v>48.579349217649799</v>
      </c>
      <c r="G903" s="702">
        <v>-34.076581987328382</v>
      </c>
    </row>
    <row r="904" spans="1:7">
      <c r="A904" s="434">
        <v>1992</v>
      </c>
      <c r="B904" s="699">
        <v>141.2152857527764</v>
      </c>
      <c r="C904" s="700">
        <v>9.0973203714664237</v>
      </c>
      <c r="D904" s="513">
        <v>80.036312769897307</v>
      </c>
      <c r="E904" s="513">
        <v>-1.0191344793395274</v>
      </c>
      <c r="F904" s="701">
        <v>61.178972982879102</v>
      </c>
      <c r="G904" s="702">
        <v>25.93617240276167</v>
      </c>
    </row>
    <row r="905" spans="1:7">
      <c r="A905" s="434">
        <v>1993</v>
      </c>
      <c r="B905" s="699">
        <v>132.51587732519533</v>
      </c>
      <c r="C905" s="700">
        <v>-6.1603872280590082</v>
      </c>
      <c r="D905" s="513">
        <v>66.117688508315879</v>
      </c>
      <c r="E905" s="513">
        <v>-17.390386663110249</v>
      </c>
      <c r="F905" s="701">
        <v>66.39818881687944</v>
      </c>
      <c r="G905" s="702">
        <v>8.5310615388410156</v>
      </c>
    </row>
    <row r="906" spans="1:7">
      <c r="A906" s="434">
        <v>1994</v>
      </c>
      <c r="B906" s="699">
        <v>123.67940673916986</v>
      </c>
      <c r="C906" s="700">
        <v>-6.6682353574437485</v>
      </c>
      <c r="D906" s="513">
        <v>53.705599231539551</v>
      </c>
      <c r="E906" s="513">
        <v>-18.772721123206253</v>
      </c>
      <c r="F906" s="701">
        <v>69.973807507630312</v>
      </c>
      <c r="G906" s="702">
        <v>5.3851147967486384</v>
      </c>
    </row>
    <row r="907" spans="1:7">
      <c r="A907" s="434">
        <v>1995</v>
      </c>
      <c r="B907" s="699">
        <v>127.34907302636762</v>
      </c>
      <c r="C907" s="700">
        <v>2.9670794709880823</v>
      </c>
      <c r="D907" s="517">
        <v>54.107093657935593</v>
      </c>
      <c r="E907" s="517">
        <v>0.74758392447142796</v>
      </c>
      <c r="F907" s="701">
        <v>73.241979368432013</v>
      </c>
      <c r="G907" s="442">
        <v>4.6705645686713808</v>
      </c>
    </row>
    <row r="908" spans="1:7">
      <c r="A908" s="434">
        <v>1996</v>
      </c>
      <c r="B908" s="699">
        <v>138.9375027817876</v>
      </c>
      <c r="C908" s="700">
        <v>9.0997362446608463</v>
      </c>
      <c r="D908" s="517">
        <v>63.380327740348591</v>
      </c>
      <c r="E908" s="517">
        <v>17.138666033400867</v>
      </c>
      <c r="F908" s="701">
        <v>75.55717504143901</v>
      </c>
      <c r="G908" s="442">
        <v>3.1610228081914329</v>
      </c>
    </row>
    <row r="909" spans="1:7">
      <c r="A909" s="434">
        <v>1997</v>
      </c>
      <c r="B909" s="699">
        <v>136.26132716784238</v>
      </c>
      <c r="C909" s="700">
        <v>-1.9261722431763957</v>
      </c>
      <c r="D909" s="517">
        <v>60.758657108979214</v>
      </c>
      <c r="E909" s="517">
        <v>-4.1364106574355759</v>
      </c>
      <c r="F909" s="701">
        <v>75.502670058863188</v>
      </c>
      <c r="G909" s="442">
        <v>-7.2137401306932247E-2</v>
      </c>
    </row>
    <row r="910" spans="1:7">
      <c r="A910" s="434">
        <v>1998</v>
      </c>
      <c r="B910" s="699">
        <v>119.68019474340366</v>
      </c>
      <c r="C910" s="700">
        <v>-12.168626835708579</v>
      </c>
      <c r="D910" s="517">
        <v>39.924024397975167</v>
      </c>
      <c r="E910" s="517">
        <v>-34.290805133553562</v>
      </c>
      <c r="F910" s="701">
        <v>79.756170345428501</v>
      </c>
      <c r="G910" s="442">
        <v>5.6335759824774527</v>
      </c>
    </row>
    <row r="911" spans="1:7">
      <c r="A911" s="434">
        <v>1999</v>
      </c>
      <c r="B911" s="699">
        <v>132.55677013479874</v>
      </c>
      <c r="C911" s="700">
        <v>10.759153107164195</v>
      </c>
      <c r="D911" s="517">
        <v>51.362837308493106</v>
      </c>
      <c r="E911" s="517">
        <v>28.651452560223561</v>
      </c>
      <c r="F911" s="701">
        <v>81.193932826305641</v>
      </c>
      <c r="G911" s="442">
        <v>1.8026974899247392</v>
      </c>
    </row>
    <row r="912" spans="1:7">
      <c r="A912" s="434">
        <v>2000</v>
      </c>
      <c r="B912" s="699">
        <v>168.8084284247939</v>
      </c>
      <c r="C912" s="700">
        <v>27.34802473923466</v>
      </c>
      <c r="D912" s="517">
        <v>81.030242779625695</v>
      </c>
      <c r="E912" s="517">
        <v>57.760449044015218</v>
      </c>
      <c r="F912" s="701">
        <v>87.778185645168222</v>
      </c>
      <c r="G912" s="442">
        <v>8.1092916547692795</v>
      </c>
    </row>
    <row r="913" spans="1:7">
      <c r="A913" s="434">
        <v>2001</v>
      </c>
      <c r="B913" s="699">
        <v>153.8496998634628</v>
      </c>
      <c r="C913" s="700">
        <v>-8.8613635592226245</v>
      </c>
      <c r="D913" s="517">
        <v>67.978133342735063</v>
      </c>
      <c r="E913" s="517">
        <v>-16.107701259624591</v>
      </c>
      <c r="F913" s="701">
        <v>85.871566520727725</v>
      </c>
      <c r="G913" s="442">
        <v>-2.1720876439025005</v>
      </c>
    </row>
    <row r="914" spans="1:7">
      <c r="A914" s="434">
        <v>2002</v>
      </c>
      <c r="B914" s="699">
        <v>154.98478091475317</v>
      </c>
      <c r="C914" s="700">
        <v>0.73778567803364581</v>
      </c>
      <c r="D914" s="517">
        <v>64.132151686744223</v>
      </c>
      <c r="E914" s="517">
        <v>-5.657674706364773</v>
      </c>
      <c r="F914" s="701">
        <v>90.852629228008965</v>
      </c>
      <c r="G914" s="442">
        <v>5.8005960635164371</v>
      </c>
    </row>
    <row r="915" spans="1:7">
      <c r="A915" s="434">
        <v>2003</v>
      </c>
      <c r="B915" s="699">
        <v>176.2804820930842</v>
      </c>
      <c r="C915" s="700">
        <v>13.740511198995975</v>
      </c>
      <c r="D915" s="517">
        <v>79.711409202044919</v>
      </c>
      <c r="E915" s="517">
        <v>24.29242915690422</v>
      </c>
      <c r="F915" s="701">
        <v>96.569072891039283</v>
      </c>
      <c r="G915" s="442">
        <v>6.2919958526285455</v>
      </c>
    </row>
    <row r="916" spans="1:7" s="449" customFormat="1">
      <c r="A916" s="434">
        <v>2004</v>
      </c>
      <c r="B916" s="699">
        <v>221.36526069987431</v>
      </c>
      <c r="C916" s="700">
        <v>25.575592981974765</v>
      </c>
      <c r="D916" s="517">
        <v>112.27956802838244</v>
      </c>
      <c r="E916" s="703">
        <v>40.857587580451451</v>
      </c>
      <c r="F916" s="701">
        <v>109.08569267149187</v>
      </c>
      <c r="G916" s="443">
        <v>12.961312981201885</v>
      </c>
    </row>
    <row r="917" spans="1:7">
      <c r="A917" s="434">
        <v>2005</v>
      </c>
      <c r="B917" s="699">
        <v>279.02704777432763</v>
      </c>
      <c r="C917" s="700">
        <v>26.048254767775347</v>
      </c>
      <c r="D917" s="517">
        <v>156.78907761709078</v>
      </c>
      <c r="E917" s="517">
        <v>39.641682249309213</v>
      </c>
      <c r="F917" s="701">
        <v>122.23797015723684</v>
      </c>
      <c r="G917" s="442">
        <v>12.056830885561354</v>
      </c>
    </row>
    <row r="918" spans="1:7">
      <c r="A918" s="434">
        <v>2006</v>
      </c>
      <c r="B918" s="699">
        <v>336.81601623492367</v>
      </c>
      <c r="C918" s="700">
        <v>20.710884095843923</v>
      </c>
      <c r="D918" s="517">
        <v>199.43064525730443</v>
      </c>
      <c r="E918" s="517">
        <v>27.196771795770488</v>
      </c>
      <c r="F918" s="701">
        <v>137.38537097761926</v>
      </c>
      <c r="G918" s="442">
        <v>12.391731309754277</v>
      </c>
    </row>
    <row r="919" spans="1:7">
      <c r="A919" s="434">
        <v>2007</v>
      </c>
      <c r="B919" s="699">
        <v>346.42312676271058</v>
      </c>
      <c r="C919" s="700">
        <v>2.8523318561805269</v>
      </c>
      <c r="D919" s="517">
        <v>195.29218182280152</v>
      </c>
      <c r="E919" s="517">
        <v>-2.0751391688892653</v>
      </c>
      <c r="F919" s="701">
        <v>151.13110755392941</v>
      </c>
      <c r="G919" s="442">
        <v>10.005240353100902</v>
      </c>
    </row>
    <row r="920" spans="1:7">
      <c r="A920" s="434">
        <v>2008</v>
      </c>
      <c r="B920" s="699">
        <v>415.82976186364664</v>
      </c>
      <c r="C920" s="700">
        <v>20.035219862349862</v>
      </c>
      <c r="D920" s="517">
        <v>243.41106737369179</v>
      </c>
      <c r="E920" s="517">
        <v>24.639432619248922</v>
      </c>
      <c r="F920" s="701">
        <v>172.41869448995485</v>
      </c>
      <c r="G920" s="442">
        <v>14.085509780591792</v>
      </c>
    </row>
    <row r="921" spans="1:7">
      <c r="A921" s="434">
        <v>2009</v>
      </c>
      <c r="B921" s="699">
        <v>293.05235628448321</v>
      </c>
      <c r="C921" s="700">
        <v>-29.525882185273446</v>
      </c>
      <c r="D921" s="703">
        <v>130.84225345245153</v>
      </c>
      <c r="E921" s="703">
        <v>-46.246382769613895</v>
      </c>
      <c r="F921" s="701">
        <v>162.21010283203168</v>
      </c>
      <c r="G921" s="443">
        <v>-5.9208148444239157</v>
      </c>
    </row>
    <row r="922" spans="1:7" ht="15.75" thickBot="1">
      <c r="A922" s="445" t="s">
        <v>392</v>
      </c>
      <c r="B922" s="704">
        <v>315.25609594294099</v>
      </c>
      <c r="C922" s="705">
        <v>7.5767142567873833</v>
      </c>
      <c r="D922" s="520">
        <v>156.54251594902823</v>
      </c>
      <c r="E922" s="520">
        <v>19.642173547489577</v>
      </c>
      <c r="F922" s="701">
        <v>158.71357999391279</v>
      </c>
      <c r="G922" s="448">
        <v>-2.1555518288152058</v>
      </c>
    </row>
    <row r="923" spans="1:7" ht="15.75" thickBot="1">
      <c r="A923" s="477" t="s">
        <v>419</v>
      </c>
      <c r="B923" s="477"/>
      <c r="C923" s="477"/>
      <c r="D923" s="477"/>
      <c r="E923" s="477"/>
      <c r="F923" s="477"/>
      <c r="G923" s="477"/>
    </row>
    <row r="924" spans="1:7" ht="15.75" thickBot="1">
      <c r="A924" s="452"/>
      <c r="B924" s="453">
        <v>543.72191529448082</v>
      </c>
      <c r="C924" s="453" t="s">
        <v>394</v>
      </c>
      <c r="D924" s="453">
        <v>387.3519201152601</v>
      </c>
      <c r="E924" s="453" t="s">
        <v>394</v>
      </c>
      <c r="F924" s="453">
        <v>841.75742938082965</v>
      </c>
      <c r="G924" s="478" t="s">
        <v>394</v>
      </c>
    </row>
    <row r="925" spans="1:7">
      <c r="A925" s="463" t="s">
        <v>434</v>
      </c>
      <c r="B925" s="311"/>
      <c r="C925" s="1"/>
      <c r="D925" s="1"/>
      <c r="E925" s="686"/>
      <c r="F925" s="463"/>
    </row>
    <row r="926" spans="1:7">
      <c r="A926" s="456" t="s">
        <v>396</v>
      </c>
      <c r="B926" s="449"/>
      <c r="C926" s="563"/>
      <c r="D926" s="563"/>
      <c r="E926" s="687"/>
      <c r="F926" s="456"/>
      <c r="G926" s="449"/>
    </row>
    <row r="927" spans="1:7">
      <c r="A927" s="456" t="s">
        <v>397</v>
      </c>
      <c r="B927" s="311"/>
      <c r="C927" s="1"/>
      <c r="D927" s="706"/>
      <c r="E927" s="707"/>
      <c r="F927" s="456"/>
    </row>
    <row r="928" spans="1:7">
      <c r="A928" s="457" t="s">
        <v>73</v>
      </c>
      <c r="B928" s="25"/>
      <c r="C928" s="25"/>
      <c r="D928" s="25"/>
      <c r="E928" s="25"/>
      <c r="F928" s="25"/>
    </row>
    <row r="929" spans="1:7">
      <c r="A929" s="458" t="s">
        <v>398</v>
      </c>
      <c r="B929" s="458"/>
      <c r="C929" s="458"/>
      <c r="D929" s="458"/>
      <c r="E929" s="458"/>
      <c r="F929" s="458"/>
      <c r="G929" s="458"/>
    </row>
    <row r="930" spans="1:7">
      <c r="A930" s="458" t="s">
        <v>399</v>
      </c>
      <c r="B930" s="458"/>
      <c r="C930" s="458"/>
      <c r="D930" s="458"/>
      <c r="E930" s="458"/>
      <c r="F930" s="458"/>
      <c r="G930" s="458"/>
    </row>
    <row r="932" spans="1:7">
      <c r="A932" s="652" t="s">
        <v>477</v>
      </c>
      <c r="B932" s="652"/>
      <c r="C932" s="652"/>
      <c r="D932" s="652"/>
      <c r="E932" s="652"/>
      <c r="F932" s="652"/>
      <c r="G932" s="652"/>
    </row>
    <row r="933" spans="1:7" ht="15.75" thickBot="1">
      <c r="A933" s="417" t="s">
        <v>472</v>
      </c>
      <c r="B933" s="417"/>
      <c r="C933" s="689"/>
      <c r="D933" s="461"/>
      <c r="E933" s="461"/>
      <c r="F933" s="461"/>
      <c r="G933" s="461"/>
    </row>
    <row r="934" spans="1:7" ht="38.25">
      <c r="A934" s="420" t="s">
        <v>69</v>
      </c>
      <c r="B934" s="653" t="s">
        <v>467</v>
      </c>
      <c r="C934" s="691" t="s">
        <v>474</v>
      </c>
      <c r="D934" s="653" t="s">
        <v>475</v>
      </c>
      <c r="E934" s="691" t="s">
        <v>474</v>
      </c>
      <c r="F934" s="653" t="s">
        <v>476</v>
      </c>
      <c r="G934" s="691" t="s">
        <v>474</v>
      </c>
    </row>
    <row r="935" spans="1:7" ht="15.75" thickBot="1">
      <c r="A935" s="426"/>
      <c r="B935" s="655" t="s">
        <v>71</v>
      </c>
      <c r="C935" s="692" t="s">
        <v>470</v>
      </c>
      <c r="D935" s="655" t="s">
        <v>71</v>
      </c>
      <c r="E935" s="708" t="s">
        <v>470</v>
      </c>
      <c r="F935" s="655" t="s">
        <v>71</v>
      </c>
      <c r="G935" s="693" t="s">
        <v>470</v>
      </c>
    </row>
    <row r="936" spans="1:7">
      <c r="A936" s="434">
        <v>1980</v>
      </c>
      <c r="B936" s="699">
        <v>569.31857917725199</v>
      </c>
      <c r="C936" s="700" t="s">
        <v>394</v>
      </c>
      <c r="D936" s="513">
        <v>373.32173079859137</v>
      </c>
      <c r="E936" s="513" t="s">
        <v>394</v>
      </c>
      <c r="F936" s="701">
        <v>195.99684837866053</v>
      </c>
      <c r="G936" s="702" t="s">
        <v>394</v>
      </c>
    </row>
    <row r="937" spans="1:7">
      <c r="A937" s="434">
        <v>1981</v>
      </c>
      <c r="B937" s="699">
        <v>537.3064379236065</v>
      </c>
      <c r="C937" s="700">
        <v>-5.6228871539565262</v>
      </c>
      <c r="D937" s="513">
        <v>296.3030067051248</v>
      </c>
      <c r="E937" s="513">
        <v>-20.630656546221388</v>
      </c>
      <c r="F937" s="701">
        <v>241.00343121848175</v>
      </c>
      <c r="G937" s="702">
        <v>22.962911501959326</v>
      </c>
    </row>
    <row r="938" spans="1:7">
      <c r="A938" s="434">
        <v>1982</v>
      </c>
      <c r="B938" s="699">
        <v>474.90796179970738</v>
      </c>
      <c r="C938" s="700">
        <v>-11.613200907295067</v>
      </c>
      <c r="D938" s="513">
        <v>223.25858465511899</v>
      </c>
      <c r="E938" s="513">
        <v>-24.651934133998935</v>
      </c>
      <c r="F938" s="701">
        <v>251.64937714458839</v>
      </c>
      <c r="G938" s="702">
        <v>4.4173420570330109</v>
      </c>
    </row>
    <row r="939" spans="1:7">
      <c r="A939" s="434">
        <v>1983</v>
      </c>
      <c r="B939" s="699">
        <v>388.36046305537309</v>
      </c>
      <c r="C939" s="700">
        <v>-18.224057229184908</v>
      </c>
      <c r="D939" s="513">
        <v>189.38388205607595</v>
      </c>
      <c r="E939" s="513">
        <v>-15.172855570759509</v>
      </c>
      <c r="F939" s="701">
        <v>198.9765809992972</v>
      </c>
      <c r="G939" s="702">
        <v>-20.931025835612289</v>
      </c>
    </row>
    <row r="940" spans="1:7">
      <c r="A940" s="434">
        <v>1984</v>
      </c>
      <c r="B940" s="699">
        <v>342.4832109570259</v>
      </c>
      <c r="C940" s="700">
        <v>-11.813059377212127</v>
      </c>
      <c r="D940" s="513">
        <v>165.96690127521526</v>
      </c>
      <c r="E940" s="513">
        <v>-12.364822458295038</v>
      </c>
      <c r="F940" s="701">
        <v>176.51630968181061</v>
      </c>
      <c r="G940" s="702">
        <v>-11.287896899568253</v>
      </c>
    </row>
    <row r="941" spans="1:7">
      <c r="A941" s="434">
        <v>1985</v>
      </c>
      <c r="B941" s="699">
        <v>303.05992413065474</v>
      </c>
      <c r="C941" s="700">
        <v>-11.511012967966465</v>
      </c>
      <c r="D941" s="513">
        <v>152.10213549880621</v>
      </c>
      <c r="E941" s="513">
        <v>-8.3539342301859136</v>
      </c>
      <c r="F941" s="701">
        <v>150.95778863184856</v>
      </c>
      <c r="G941" s="702">
        <v>-14.479410483956983</v>
      </c>
    </row>
    <row r="942" spans="1:7">
      <c r="A942" s="434">
        <v>1986</v>
      </c>
      <c r="B942" s="699">
        <v>283.61820566750299</v>
      </c>
      <c r="C942" s="700">
        <v>-6.415140015269742</v>
      </c>
      <c r="D942" s="513">
        <v>168.11117032820388</v>
      </c>
      <c r="E942" s="513">
        <v>10.525187418899407</v>
      </c>
      <c r="F942" s="701">
        <v>115.50703533929914</v>
      </c>
      <c r="G942" s="702">
        <v>-23.483884875265147</v>
      </c>
    </row>
    <row r="943" spans="1:7">
      <c r="A943" s="434">
        <v>1987</v>
      </c>
      <c r="B943" s="699">
        <v>270.4095412824023</v>
      </c>
      <c r="C943" s="700">
        <v>-4.6571990518076092</v>
      </c>
      <c r="D943" s="513">
        <v>166.7472964516752</v>
      </c>
      <c r="E943" s="513">
        <v>-0.81129283310917799</v>
      </c>
      <c r="F943" s="701">
        <v>103.66224483072709</v>
      </c>
      <c r="G943" s="702">
        <v>-10.254605248743729</v>
      </c>
    </row>
    <row r="944" spans="1:7">
      <c r="A944" s="434">
        <v>1988</v>
      </c>
      <c r="B944" s="699">
        <v>223.98416530853135</v>
      </c>
      <c r="C944" s="700">
        <v>-17.168542113455459</v>
      </c>
      <c r="D944" s="513">
        <v>127.34947341174667</v>
      </c>
      <c r="E944" s="513">
        <v>-23.627263456919891</v>
      </c>
      <c r="F944" s="701">
        <v>96.634691896784716</v>
      </c>
      <c r="G944" s="702">
        <v>-6.779279134286412</v>
      </c>
    </row>
    <row r="945" spans="1:7">
      <c r="A945" s="434">
        <v>1989</v>
      </c>
      <c r="B945" s="699">
        <v>325.19048885973143</v>
      </c>
      <c r="C945" s="700">
        <v>45.184588567585337</v>
      </c>
      <c r="D945" s="513">
        <v>228.64757643515443</v>
      </c>
      <c r="E945" s="513">
        <v>79.543401562321691</v>
      </c>
      <c r="F945" s="701">
        <v>96.542912424576969</v>
      </c>
      <c r="G945" s="702">
        <v>-9.4975697036190354E-2</v>
      </c>
    </row>
    <row r="946" spans="1:7">
      <c r="A946" s="434">
        <v>1990</v>
      </c>
      <c r="B946" s="699">
        <v>435.70316754480723</v>
      </c>
      <c r="C946" s="700">
        <v>33.983982456739255</v>
      </c>
      <c r="D946" s="513">
        <v>278.71696715724482</v>
      </c>
      <c r="E946" s="513">
        <v>21.89806316897058</v>
      </c>
      <c r="F946" s="701">
        <v>156.98620038756252</v>
      </c>
      <c r="G946" s="702">
        <v>62.607690657981919</v>
      </c>
    </row>
    <row r="947" spans="1:7">
      <c r="A947" s="434">
        <v>1991</v>
      </c>
      <c r="B947" s="699">
        <v>413.1542712344816</v>
      </c>
      <c r="C947" s="700">
        <v>-5.1752885886483142</v>
      </c>
      <c r="D947" s="513">
        <v>314.924518534318</v>
      </c>
      <c r="E947" s="513">
        <v>12.990795553772585</v>
      </c>
      <c r="F947" s="701">
        <v>98.229752700163559</v>
      </c>
      <c r="G947" s="702">
        <v>-37.427778710703819</v>
      </c>
    </row>
    <row r="948" spans="1:7">
      <c r="A948" s="434">
        <v>1992</v>
      </c>
      <c r="B948" s="699">
        <v>410.20209257140499</v>
      </c>
      <c r="C948" s="700">
        <v>-0.71454632533645679</v>
      </c>
      <c r="D948" s="513">
        <v>294.2524453247222</v>
      </c>
      <c r="E948" s="513">
        <v>-6.5641358462037687</v>
      </c>
      <c r="F948" s="701">
        <v>115.94964724668273</v>
      </c>
      <c r="G948" s="702">
        <v>18.039233592094405</v>
      </c>
    </row>
    <row r="949" spans="1:7">
      <c r="A949" s="434">
        <v>1993</v>
      </c>
      <c r="B949" s="699">
        <v>384.87322502310195</v>
      </c>
      <c r="C949" s="700">
        <v>-6.1747289950486959</v>
      </c>
      <c r="D949" s="513">
        <v>264.95710892863855</v>
      </c>
      <c r="E949" s="513">
        <v>-9.9558514675229901</v>
      </c>
      <c r="F949" s="701">
        <v>119.91611609446342</v>
      </c>
      <c r="G949" s="702">
        <v>3.420854605397821</v>
      </c>
    </row>
    <row r="950" spans="1:7">
      <c r="A950" s="434">
        <v>1994</v>
      </c>
      <c r="B950" s="699">
        <v>361.86040066061503</v>
      </c>
      <c r="C950" s="700">
        <v>-5.9793258835050409</v>
      </c>
      <c r="D950" s="513">
        <v>239.29285357731635</v>
      </c>
      <c r="E950" s="513">
        <v>-9.6861924011385554</v>
      </c>
      <c r="F950" s="701">
        <v>122.56754708329861</v>
      </c>
      <c r="G950" s="702">
        <v>2.2110714349241647</v>
      </c>
    </row>
    <row r="951" spans="1:7">
      <c r="A951" s="434">
        <v>1995</v>
      </c>
      <c r="B951" s="699">
        <v>343.20952986890433</v>
      </c>
      <c r="C951" s="700">
        <v>-5.1541618695114266</v>
      </c>
      <c r="D951" s="517">
        <v>225.21924548270144</v>
      </c>
      <c r="E951" s="517">
        <v>-5.8813323859116764</v>
      </c>
      <c r="F951" s="709">
        <v>117.99028438620294</v>
      </c>
      <c r="G951" s="442">
        <v>-3.7344817661928857</v>
      </c>
    </row>
    <row r="952" spans="1:7">
      <c r="A952" s="434">
        <v>1996</v>
      </c>
      <c r="B952" s="699">
        <v>342.16936727134544</v>
      </c>
      <c r="C952" s="700">
        <v>-0.30306926441005544</v>
      </c>
      <c r="D952" s="517">
        <v>223.64942161691437</v>
      </c>
      <c r="E952" s="517">
        <v>-0.69702030233807477</v>
      </c>
      <c r="F952" s="709">
        <v>118.51994565443111</v>
      </c>
      <c r="G952" s="442">
        <v>0.44890244225067022</v>
      </c>
    </row>
    <row r="953" spans="1:7">
      <c r="A953" s="434">
        <v>1997</v>
      </c>
      <c r="B953" s="699">
        <v>339.08933242900082</v>
      </c>
      <c r="C953" s="700">
        <v>-0.90014920590542147</v>
      </c>
      <c r="D953" s="517">
        <v>223.02809335110294</v>
      </c>
      <c r="E953" s="517">
        <v>-0.27781349100722252</v>
      </c>
      <c r="F953" s="709">
        <v>116.06123907789785</v>
      </c>
      <c r="G953" s="442">
        <v>-2.0745086938380126</v>
      </c>
    </row>
    <row r="954" spans="1:7">
      <c r="A954" s="434">
        <v>1998</v>
      </c>
      <c r="B954" s="699">
        <v>342.86801792473199</v>
      </c>
      <c r="C954" s="700">
        <v>1.1143628343195786</v>
      </c>
      <c r="D954" s="517">
        <v>222.67679271275938</v>
      </c>
      <c r="E954" s="517">
        <v>-0.15751407504997417</v>
      </c>
      <c r="F954" s="709">
        <v>120.19122521197259</v>
      </c>
      <c r="G954" s="442">
        <v>3.5584542840377367</v>
      </c>
    </row>
    <row r="955" spans="1:7">
      <c r="A955" s="434">
        <v>1999</v>
      </c>
      <c r="B955" s="699">
        <v>323.3216615303607</v>
      </c>
      <c r="C955" s="700">
        <v>-5.7008397903890256</v>
      </c>
      <c r="D955" s="517">
        <v>203.54088757302995</v>
      </c>
      <c r="E955" s="517">
        <v>-8.59357857036035</v>
      </c>
      <c r="F955" s="709">
        <v>119.78077395733077</v>
      </c>
      <c r="G955" s="442">
        <v>-0.34149851947839238</v>
      </c>
    </row>
    <row r="956" spans="1:7">
      <c r="A956" s="434">
        <v>2000</v>
      </c>
      <c r="B956" s="699">
        <v>335.70791735255602</v>
      </c>
      <c r="C956" s="700">
        <v>3.8309390603673563</v>
      </c>
      <c r="D956" s="517">
        <v>207.9684343171931</v>
      </c>
      <c r="E956" s="517">
        <v>2.1752615884484499</v>
      </c>
      <c r="F956" s="709">
        <v>127.73948303536291</v>
      </c>
      <c r="G956" s="442">
        <v>6.6443961038916513</v>
      </c>
    </row>
    <row r="957" spans="1:7">
      <c r="A957" s="434">
        <v>2001</v>
      </c>
      <c r="B957" s="699">
        <v>321.88032066142353</v>
      </c>
      <c r="C957" s="700">
        <v>-4.118936723381168</v>
      </c>
      <c r="D957" s="517">
        <v>200.90427296110059</v>
      </c>
      <c r="E957" s="517">
        <v>-3.3967469050222689</v>
      </c>
      <c r="F957" s="709">
        <v>120.97604770032298</v>
      </c>
      <c r="G957" s="442">
        <v>-5.2947101196327679</v>
      </c>
    </row>
    <row r="958" spans="1:7">
      <c r="A958" s="434">
        <v>2002</v>
      </c>
      <c r="B958" s="699">
        <v>306.83387670348873</v>
      </c>
      <c r="C958" s="700">
        <v>-4.6745460943422188</v>
      </c>
      <c r="D958" s="517">
        <v>182.69441145494514</v>
      </c>
      <c r="E958" s="517">
        <v>-9.0639493315710951</v>
      </c>
      <c r="F958" s="709">
        <v>124.13946524854359</v>
      </c>
      <c r="G958" s="442">
        <v>2.6149122973970123</v>
      </c>
    </row>
    <row r="959" spans="1:7">
      <c r="A959" s="434">
        <v>2003</v>
      </c>
      <c r="B959" s="699">
        <v>326.42190639974825</v>
      </c>
      <c r="C959" s="700">
        <v>6.3839201546798563</v>
      </c>
      <c r="D959" s="517">
        <v>199.12510443278475</v>
      </c>
      <c r="E959" s="517">
        <v>8.99353890849126</v>
      </c>
      <c r="F959" s="709">
        <v>127.29680196696347</v>
      </c>
      <c r="G959" s="442">
        <v>2.5433787008011279</v>
      </c>
    </row>
    <row r="960" spans="1:7">
      <c r="A960" s="434">
        <v>2004</v>
      </c>
      <c r="B960" s="699">
        <v>356.37888347190471</v>
      </c>
      <c r="C960" s="700">
        <v>9.1773794849019765</v>
      </c>
      <c r="D960" s="517">
        <v>218.3431743121275</v>
      </c>
      <c r="E960" s="703">
        <v>9.6512541369839511</v>
      </c>
      <c r="F960" s="710">
        <v>138.03570915977727</v>
      </c>
      <c r="G960" s="443">
        <v>8.436117032697183</v>
      </c>
    </row>
    <row r="961" spans="1:7">
      <c r="A961" s="434">
        <v>2005</v>
      </c>
      <c r="B961" s="699">
        <v>357.7901756544689</v>
      </c>
      <c r="C961" s="700">
        <v>0.39600892421434253</v>
      </c>
      <c r="D961" s="517">
        <v>212.09535214180946</v>
      </c>
      <c r="E961" s="517">
        <v>-2.8614689650827501</v>
      </c>
      <c r="F961" s="709">
        <v>145.69482351265938</v>
      </c>
      <c r="G961" s="442">
        <v>5.548647085238386</v>
      </c>
    </row>
    <row r="962" spans="1:7">
      <c r="A962" s="434">
        <v>2006</v>
      </c>
      <c r="B962" s="699">
        <v>353.96517295670742</v>
      </c>
      <c r="C962" s="700">
        <v>-1.06906308725911</v>
      </c>
      <c r="D962" s="517">
        <v>204.40576260142467</v>
      </c>
      <c r="E962" s="517">
        <v>-3.6255342055979867</v>
      </c>
      <c r="F962" s="709">
        <v>149.55941035528272</v>
      </c>
      <c r="G962" s="442">
        <v>2.6525217227690661</v>
      </c>
    </row>
    <row r="963" spans="1:7">
      <c r="A963" s="434">
        <v>2007</v>
      </c>
      <c r="B963" s="699">
        <v>346.42329289705236</v>
      </c>
      <c r="C963" s="700">
        <v>-2.1306842129854147</v>
      </c>
      <c r="D963" s="517">
        <v>195.29218173133117</v>
      </c>
      <c r="E963" s="517">
        <v>-4.4585733563022245</v>
      </c>
      <c r="F963" s="709">
        <v>151.13111116572119</v>
      </c>
      <c r="G963" s="442">
        <v>1.0508872739634683</v>
      </c>
    </row>
    <row r="964" spans="1:7">
      <c r="A964" s="434">
        <v>2008</v>
      </c>
      <c r="B964" s="699">
        <v>342.10076609359737</v>
      </c>
      <c r="C964" s="700">
        <v>-1.247758707939866</v>
      </c>
      <c r="D964" s="517">
        <v>194.90332328230997</v>
      </c>
      <c r="E964" s="517">
        <v>-0.19911623986881466</v>
      </c>
      <c r="F964" s="709">
        <v>147.1974428112874</v>
      </c>
      <c r="G964" s="442">
        <v>-2.6028183900006923</v>
      </c>
    </row>
    <row r="965" spans="1:7">
      <c r="A965" s="434">
        <v>2009</v>
      </c>
      <c r="B965" s="699">
        <v>301.92889401224284</v>
      </c>
      <c r="C965" s="700">
        <v>-11.74270158470317</v>
      </c>
      <c r="D965" s="703">
        <v>155.78613243023116</v>
      </c>
      <c r="E965" s="703">
        <v>-20.070048161990059</v>
      </c>
      <c r="F965" s="710">
        <v>146.14276158201164</v>
      </c>
      <c r="G965" s="443">
        <v>-0.71650784764509012</v>
      </c>
    </row>
    <row r="966" spans="1:7" ht="15.75" thickBot="1">
      <c r="A966" s="445" t="s">
        <v>401</v>
      </c>
      <c r="B966" s="704">
        <v>288.59156961963612</v>
      </c>
      <c r="C966" s="705">
        <v>-4.4173726520078986</v>
      </c>
      <c r="D966" s="520">
        <v>147.57019440782193</v>
      </c>
      <c r="E966" s="520">
        <v>-5.273857110541428</v>
      </c>
      <c r="F966" s="711">
        <v>141.02137521181419</v>
      </c>
      <c r="G966" s="448">
        <v>-3.504372241743539</v>
      </c>
    </row>
    <row r="967" spans="1:7">
      <c r="A967" s="463" t="s">
        <v>395</v>
      </c>
      <c r="B967" s="311"/>
      <c r="C967" s="1"/>
      <c r="D967" s="1"/>
      <c r="E967" s="686"/>
      <c r="F967" s="463"/>
    </row>
    <row r="968" spans="1:7">
      <c r="A968" s="456" t="s">
        <v>408</v>
      </c>
      <c r="B968" s="449"/>
      <c r="C968" s="563"/>
      <c r="D968" s="563"/>
      <c r="E968" s="687"/>
      <c r="F968" s="456"/>
      <c r="G968" s="449"/>
    </row>
    <row r="969" spans="1:7">
      <c r="A969" s="467" t="s">
        <v>403</v>
      </c>
      <c r="B969" s="467"/>
      <c r="C969" s="467"/>
      <c r="D969" s="467"/>
      <c r="E969" s="467"/>
      <c r="F969" s="467"/>
      <c r="G969" s="467"/>
    </row>
    <row r="971" spans="1:7">
      <c r="A971" s="460" t="s">
        <v>478</v>
      </c>
      <c r="B971" s="460"/>
      <c r="C971" s="460"/>
      <c r="D971" s="460"/>
      <c r="E971" s="460"/>
      <c r="F971" s="460"/>
      <c r="G971" s="460"/>
    </row>
    <row r="972" spans="1:7" ht="15.75" thickBot="1">
      <c r="A972" s="417" t="s">
        <v>386</v>
      </c>
      <c r="B972" s="417"/>
      <c r="C972" s="461"/>
      <c r="D972" s="461"/>
      <c r="E972" s="461"/>
      <c r="F972" s="461"/>
      <c r="G972" s="461"/>
    </row>
    <row r="973" spans="1:7">
      <c r="A973" s="565" t="s">
        <v>69</v>
      </c>
      <c r="B973" s="566" t="s">
        <v>67</v>
      </c>
      <c r="C973" s="567"/>
      <c r="D973" s="568" t="s">
        <v>429</v>
      </c>
      <c r="E973" s="569"/>
      <c r="F973" s="568" t="s">
        <v>430</v>
      </c>
      <c r="G973" s="569"/>
    </row>
    <row r="974" spans="1:7" ht="26.25" thickBot="1">
      <c r="A974" s="570"/>
      <c r="B974" s="712" t="s">
        <v>68</v>
      </c>
      <c r="C974" s="713"/>
      <c r="D974" s="714" t="s">
        <v>68</v>
      </c>
      <c r="E974" s="715" t="s">
        <v>479</v>
      </c>
      <c r="F974" s="714" t="s">
        <v>68</v>
      </c>
      <c r="G974" s="715" t="s">
        <v>479</v>
      </c>
    </row>
    <row r="975" spans="1:7">
      <c r="A975" s="716">
        <v>1970</v>
      </c>
      <c r="B975" s="717">
        <v>564.9</v>
      </c>
      <c r="C975" s="718"/>
      <c r="D975" s="541">
        <v>330.9</v>
      </c>
      <c r="E975" s="542">
        <v>58.576739245884227</v>
      </c>
      <c r="F975" s="543">
        <v>233.99999999999997</v>
      </c>
      <c r="G975" s="719">
        <v>41.423260754115773</v>
      </c>
    </row>
    <row r="976" spans="1:7">
      <c r="A976" s="720">
        <v>1971</v>
      </c>
      <c r="B976" s="721">
        <v>719.6</v>
      </c>
      <c r="C976" s="722"/>
      <c r="D976" s="548">
        <v>386.5</v>
      </c>
      <c r="E976" s="549">
        <v>53.710394663702054</v>
      </c>
      <c r="F976" s="548">
        <v>333.1</v>
      </c>
      <c r="G976" s="723">
        <v>46.289605336297946</v>
      </c>
    </row>
    <row r="977" spans="1:7">
      <c r="A977" s="720" t="s">
        <v>480</v>
      </c>
      <c r="B977" s="721">
        <v>1410.1</v>
      </c>
      <c r="C977" s="722"/>
      <c r="D977" s="548">
        <v>1006.3000000000001</v>
      </c>
      <c r="E977" s="549">
        <v>71.363733068576707</v>
      </c>
      <c r="F977" s="548">
        <v>403.79999999999995</v>
      </c>
      <c r="G977" s="723">
        <v>28.636266931423304</v>
      </c>
    </row>
    <row r="978" spans="1:7">
      <c r="A978" s="720">
        <v>1973</v>
      </c>
      <c r="B978" s="721">
        <v>1495.6</v>
      </c>
      <c r="C978" s="722"/>
      <c r="D978" s="548">
        <v>918.7</v>
      </c>
      <c r="E978" s="549">
        <v>61.426852099491846</v>
      </c>
      <c r="F978" s="548">
        <v>576.9</v>
      </c>
      <c r="G978" s="723">
        <v>38.573147900508161</v>
      </c>
    </row>
    <row r="979" spans="1:7">
      <c r="A979" s="720">
        <v>1974</v>
      </c>
      <c r="B979" s="721">
        <v>2791.5</v>
      </c>
      <c r="C979" s="722"/>
      <c r="D979" s="548">
        <v>1709.7999999999997</v>
      </c>
      <c r="E979" s="549">
        <v>61.250223893963806</v>
      </c>
      <c r="F979" s="548">
        <v>1081.7</v>
      </c>
      <c r="G979" s="723">
        <v>38.74977610603618</v>
      </c>
    </row>
    <row r="980" spans="1:7">
      <c r="A980" s="720">
        <v>1975</v>
      </c>
      <c r="B980" s="721">
        <v>5176.0999999999995</v>
      </c>
      <c r="C980" s="722"/>
      <c r="D980" s="548">
        <v>2783.8999999999996</v>
      </c>
      <c r="E980" s="549">
        <v>53.783736790247481</v>
      </c>
      <c r="F980" s="548">
        <v>2392.1999999999998</v>
      </c>
      <c r="G980" s="723">
        <v>46.216263209752519</v>
      </c>
    </row>
    <row r="981" spans="1:7">
      <c r="A981" s="720">
        <v>1976</v>
      </c>
      <c r="B981" s="721">
        <v>6634.7999999999993</v>
      </c>
      <c r="C981" s="722"/>
      <c r="D981" s="548">
        <v>3566.7</v>
      </c>
      <c r="E981" s="549">
        <v>53.757460661964195</v>
      </c>
      <c r="F981" s="548">
        <v>3068.1</v>
      </c>
      <c r="G981" s="723">
        <v>46.242539338035812</v>
      </c>
    </row>
    <row r="982" spans="1:7">
      <c r="A982" s="720">
        <v>1977</v>
      </c>
      <c r="B982" s="721">
        <v>9170.7999999999993</v>
      </c>
      <c r="C982" s="722"/>
      <c r="D982" s="548">
        <v>4732.7999999999993</v>
      </c>
      <c r="E982" s="549">
        <v>51.607275264971427</v>
      </c>
      <c r="F982" s="548">
        <v>4438</v>
      </c>
      <c r="G982" s="723">
        <v>48.392724735028573</v>
      </c>
    </row>
    <row r="983" spans="1:7">
      <c r="A983" s="720">
        <v>1978</v>
      </c>
      <c r="B983" s="721">
        <v>12027.9</v>
      </c>
      <c r="C983" s="722"/>
      <c r="D983" s="548">
        <v>6799.7999999999993</v>
      </c>
      <c r="E983" s="549">
        <v>56.533559474222429</v>
      </c>
      <c r="F983" s="548">
        <v>5228.1000000000004</v>
      </c>
      <c r="G983" s="723">
        <v>43.466440525777571</v>
      </c>
    </row>
    <row r="984" spans="1:7">
      <c r="A984" s="720">
        <v>1979</v>
      </c>
      <c r="B984" s="721">
        <v>17252</v>
      </c>
      <c r="C984" s="722"/>
      <c r="D984" s="548">
        <v>12034.9</v>
      </c>
      <c r="E984" s="549">
        <v>69.759448179921165</v>
      </c>
      <c r="F984" s="548">
        <v>5217.1000000000004</v>
      </c>
      <c r="G984" s="723">
        <v>30.240551820078831</v>
      </c>
    </row>
    <row r="985" spans="1:7">
      <c r="A985" s="720">
        <v>1980</v>
      </c>
      <c r="B985" s="721">
        <v>19279.900000000001</v>
      </c>
      <c r="C985" s="722"/>
      <c r="D985" s="548">
        <v>13868.2</v>
      </c>
      <c r="E985" s="549">
        <v>71.930871010741754</v>
      </c>
      <c r="F985" s="548">
        <v>5411.7</v>
      </c>
      <c r="G985" s="723">
        <v>28.069128989258239</v>
      </c>
    </row>
    <row r="986" spans="1:7">
      <c r="A986" s="720">
        <v>1981</v>
      </c>
      <c r="B986" s="721">
        <v>17828</v>
      </c>
      <c r="C986" s="722"/>
      <c r="D986" s="548">
        <v>11574.300000000001</v>
      </c>
      <c r="E986" s="549">
        <v>64.922032757460187</v>
      </c>
      <c r="F986" s="548">
        <v>6253.7</v>
      </c>
      <c r="G986" s="723">
        <v>35.077967242539827</v>
      </c>
    </row>
    <row r="987" spans="1:7">
      <c r="A987" s="720">
        <v>1982</v>
      </c>
      <c r="B987" s="721">
        <v>19181.8</v>
      </c>
      <c r="C987" s="722"/>
      <c r="D987" s="548">
        <v>12251.8</v>
      </c>
      <c r="E987" s="549">
        <v>63.872003670145659</v>
      </c>
      <c r="F987" s="548">
        <v>6930</v>
      </c>
      <c r="G987" s="723">
        <v>36.127996329854348</v>
      </c>
    </row>
    <row r="988" spans="1:7">
      <c r="A988" s="720">
        <v>1983</v>
      </c>
      <c r="B988" s="721">
        <v>14082.7</v>
      </c>
      <c r="C988" s="722"/>
      <c r="D988" s="548">
        <v>7795.4</v>
      </c>
      <c r="E988" s="549">
        <v>55.354441974905377</v>
      </c>
      <c r="F988" s="548">
        <v>6287.3</v>
      </c>
      <c r="G988" s="723">
        <v>44.645558025094616</v>
      </c>
    </row>
    <row r="989" spans="1:7">
      <c r="A989" s="720">
        <v>1984</v>
      </c>
      <c r="B989" s="721">
        <v>15492.6</v>
      </c>
      <c r="C989" s="722"/>
      <c r="D989" s="548">
        <v>10169</v>
      </c>
      <c r="E989" s="549">
        <v>65.637788363476758</v>
      </c>
      <c r="F989" s="548">
        <v>5323.6</v>
      </c>
      <c r="G989" s="723">
        <v>34.362211636523242</v>
      </c>
    </row>
    <row r="990" spans="1:7">
      <c r="A990" s="720">
        <v>1985</v>
      </c>
      <c r="B990" s="721">
        <v>13309.3</v>
      </c>
      <c r="C990" s="722"/>
      <c r="D990" s="548">
        <v>7917.4</v>
      </c>
      <c r="E990" s="549">
        <v>59.487726627245607</v>
      </c>
      <c r="F990" s="548">
        <v>5391.9000000000005</v>
      </c>
      <c r="G990" s="723">
        <v>40.5122733727544</v>
      </c>
    </row>
    <row r="991" spans="1:7">
      <c r="A991" s="720">
        <v>1986</v>
      </c>
      <c r="B991" s="721">
        <v>10555.5</v>
      </c>
      <c r="C991" s="722"/>
      <c r="D991" s="548">
        <v>5434.9</v>
      </c>
      <c r="E991" s="549">
        <v>51.488797309459521</v>
      </c>
      <c r="F991" s="548">
        <v>5120.5999999999995</v>
      </c>
      <c r="G991" s="723">
        <v>48.511202690540472</v>
      </c>
    </row>
    <row r="992" spans="1:7">
      <c r="A992" s="720">
        <v>1987</v>
      </c>
      <c r="B992" s="721">
        <v>8967.2999999999993</v>
      </c>
      <c r="C992" s="722"/>
      <c r="D992" s="548">
        <v>5220.5</v>
      </c>
      <c r="E992" s="549">
        <v>58.217077604184098</v>
      </c>
      <c r="F992" s="548">
        <v>3746.8</v>
      </c>
      <c r="G992" s="723">
        <v>41.782922395815916</v>
      </c>
    </row>
    <row r="993" spans="1:7">
      <c r="A993" s="720">
        <v>1988</v>
      </c>
      <c r="B993" s="721">
        <v>8419.2999999999993</v>
      </c>
      <c r="C993" s="722"/>
      <c r="D993" s="548">
        <v>4562.8</v>
      </c>
      <c r="E993" s="549">
        <v>54.194529236397337</v>
      </c>
      <c r="F993" s="548">
        <v>3856.5</v>
      </c>
      <c r="G993" s="723">
        <v>45.805470763602678</v>
      </c>
    </row>
    <row r="994" spans="1:7">
      <c r="A994" s="720">
        <v>1989</v>
      </c>
      <c r="B994" s="721">
        <v>9725.7000000000007</v>
      </c>
      <c r="C994" s="722"/>
      <c r="D994" s="548">
        <v>5373.5999999999995</v>
      </c>
      <c r="E994" s="549">
        <v>55.251550016965346</v>
      </c>
      <c r="F994" s="548">
        <v>4352.1000000000004</v>
      </c>
      <c r="G994" s="723">
        <v>44.748449983034639</v>
      </c>
    </row>
    <row r="995" spans="1:7">
      <c r="A995" s="720">
        <v>1990</v>
      </c>
      <c r="B995" s="721">
        <v>10557</v>
      </c>
      <c r="C995" s="722"/>
      <c r="D995" s="548">
        <v>5475.5</v>
      </c>
      <c r="E995" s="549">
        <v>51.866060433835372</v>
      </c>
      <c r="F995" s="548">
        <v>5081.5</v>
      </c>
      <c r="G995" s="723">
        <v>48.133939566164628</v>
      </c>
    </row>
    <row r="996" spans="1:7">
      <c r="A996" s="720">
        <v>1991</v>
      </c>
      <c r="B996" s="721">
        <v>12129.8</v>
      </c>
      <c r="C996" s="722"/>
      <c r="D996" s="548">
        <v>6212.7</v>
      </c>
      <c r="E996" s="549">
        <v>51.218486702171518</v>
      </c>
      <c r="F996" s="548">
        <v>5917.1</v>
      </c>
      <c r="G996" s="723">
        <v>48.781513297828496</v>
      </c>
    </row>
    <row r="997" spans="1:7">
      <c r="A997" s="720">
        <v>1992</v>
      </c>
      <c r="B997" s="721">
        <v>15986</v>
      </c>
      <c r="C997" s="722"/>
      <c r="D997" s="548">
        <v>8303.2000000000007</v>
      </c>
      <c r="E997" s="549">
        <v>51.940447891905414</v>
      </c>
      <c r="F997" s="548">
        <v>7682.8</v>
      </c>
      <c r="G997" s="723">
        <v>48.059552108094586</v>
      </c>
    </row>
    <row r="998" spans="1:7">
      <c r="A998" s="720">
        <v>1993</v>
      </c>
      <c r="B998" s="721">
        <v>23192.799999999999</v>
      </c>
      <c r="C998" s="722"/>
      <c r="D998" s="548">
        <v>12844.8</v>
      </c>
      <c r="E998" s="549">
        <v>55.382704977406782</v>
      </c>
      <c r="F998" s="548">
        <v>10348</v>
      </c>
      <c r="G998" s="723">
        <v>44.617295022593218</v>
      </c>
    </row>
    <row r="999" spans="1:7">
      <c r="A999" s="720">
        <v>1994</v>
      </c>
      <c r="B999" s="721">
        <v>24976.699999999997</v>
      </c>
      <c r="C999" s="722"/>
      <c r="D999" s="548">
        <v>12836.4</v>
      </c>
      <c r="E999" s="549">
        <v>51.393498740826459</v>
      </c>
      <c r="F999" s="548">
        <v>12140.3</v>
      </c>
      <c r="G999" s="723">
        <v>48.606501259173548</v>
      </c>
    </row>
    <row r="1000" spans="1:7">
      <c r="A1000" s="720">
        <v>1995</v>
      </c>
      <c r="B1000" s="721">
        <v>27313.5</v>
      </c>
      <c r="C1000" s="722"/>
      <c r="D1000" s="548">
        <v>14656.800000000001</v>
      </c>
      <c r="E1000" s="549">
        <v>53.661376242517441</v>
      </c>
      <c r="F1000" s="548">
        <v>12656.7</v>
      </c>
      <c r="G1000" s="723">
        <v>46.338623757482566</v>
      </c>
    </row>
    <row r="1001" spans="1:7">
      <c r="A1001" s="720">
        <v>1996</v>
      </c>
      <c r="B1001" s="721">
        <v>28167.600000000002</v>
      </c>
      <c r="C1001" s="722"/>
      <c r="D1001" s="548">
        <v>14523.800000000001</v>
      </c>
      <c r="E1001" s="549">
        <v>51.562078416336497</v>
      </c>
      <c r="F1001" s="548">
        <v>13643.800000000001</v>
      </c>
      <c r="G1001" s="723">
        <v>48.437921583663503</v>
      </c>
    </row>
    <row r="1002" spans="1:7">
      <c r="A1002" s="720">
        <v>1997</v>
      </c>
      <c r="B1002" s="721">
        <v>29410</v>
      </c>
      <c r="C1002" s="722"/>
      <c r="D1002" s="548">
        <v>14173.6</v>
      </c>
      <c r="E1002" s="549">
        <v>48.19313158789528</v>
      </c>
      <c r="F1002" s="548">
        <v>15236.4</v>
      </c>
      <c r="G1002" s="723">
        <v>51.80686841210472</v>
      </c>
    </row>
    <row r="1003" spans="1:7">
      <c r="A1003" s="720">
        <v>1998</v>
      </c>
      <c r="B1003" s="721">
        <v>29255.8</v>
      </c>
      <c r="C1003" s="722"/>
      <c r="D1003" s="548">
        <v>14246.199999999999</v>
      </c>
      <c r="E1003" s="549">
        <v>48.69530144449989</v>
      </c>
      <c r="F1003" s="548">
        <v>15009.6</v>
      </c>
      <c r="G1003" s="723">
        <v>51.304698555500103</v>
      </c>
    </row>
    <row r="1004" spans="1:7">
      <c r="A1004" s="720">
        <v>1999</v>
      </c>
      <c r="B1004" s="721">
        <v>27170.1</v>
      </c>
      <c r="C1004" s="722"/>
      <c r="D1004" s="548">
        <v>14090</v>
      </c>
      <c r="E1004" s="549">
        <v>51.858476781461981</v>
      </c>
      <c r="F1004" s="548">
        <v>13080.1</v>
      </c>
      <c r="G1004" s="723">
        <v>48.141523218538026</v>
      </c>
    </row>
    <row r="1005" spans="1:7">
      <c r="A1005" s="720">
        <v>2000</v>
      </c>
      <c r="B1005" s="721">
        <v>27981.8</v>
      </c>
      <c r="C1005" s="722"/>
      <c r="D1005" s="548">
        <v>15449.3</v>
      </c>
      <c r="E1005" s="549">
        <v>55.211959202052761</v>
      </c>
      <c r="F1005" s="548">
        <v>12532.5</v>
      </c>
      <c r="G1005" s="723">
        <v>44.788040797947239</v>
      </c>
    </row>
    <row r="1006" spans="1:7">
      <c r="A1006" s="720">
        <v>2001</v>
      </c>
      <c r="B1006" s="721">
        <v>33451.437310000001</v>
      </c>
      <c r="C1006" s="722"/>
      <c r="D1006" s="548">
        <v>17021.424310000002</v>
      </c>
      <c r="E1006" s="549">
        <v>50.883984901036236</v>
      </c>
      <c r="F1006" s="548">
        <v>16430.012999999999</v>
      </c>
      <c r="G1006" s="585">
        <v>49.116015098963764</v>
      </c>
    </row>
    <row r="1007" spans="1:7">
      <c r="A1007" s="720">
        <v>2002</v>
      </c>
      <c r="B1007" s="721">
        <v>36024.026409999999</v>
      </c>
      <c r="C1007" s="722"/>
      <c r="D1007" s="548">
        <v>18129.098999999998</v>
      </c>
      <c r="E1007" s="549">
        <v>50.325021400071748</v>
      </c>
      <c r="F1007" s="548">
        <v>17894.927410000004</v>
      </c>
      <c r="G1007" s="585">
        <v>49.674978599928259</v>
      </c>
    </row>
    <row r="1008" spans="1:7">
      <c r="A1008" s="720">
        <v>2003</v>
      </c>
      <c r="B1008" s="721">
        <v>40808.77175</v>
      </c>
      <c r="C1008" s="722"/>
      <c r="D1008" s="548">
        <v>20513.203750000001</v>
      </c>
      <c r="E1008" s="549">
        <v>50.266653149148013</v>
      </c>
      <c r="F1008" s="548">
        <v>20295.567999999999</v>
      </c>
      <c r="G1008" s="585">
        <v>49.733346850851987</v>
      </c>
    </row>
    <row r="1009" spans="1:7">
      <c r="A1009" s="720">
        <v>2004</v>
      </c>
      <c r="B1009" s="721">
        <v>43995.261599999998</v>
      </c>
      <c r="C1009" s="722"/>
      <c r="D1009" s="554">
        <v>22175.632300000001</v>
      </c>
      <c r="E1009" s="555">
        <v>50.404592434563455</v>
      </c>
      <c r="F1009" s="554">
        <v>21819.629300000001</v>
      </c>
      <c r="G1009" s="643">
        <v>49.595407565436552</v>
      </c>
    </row>
    <row r="1010" spans="1:7">
      <c r="A1010" s="720">
        <v>2005</v>
      </c>
      <c r="B1010" s="721">
        <v>47277.740799999992</v>
      </c>
      <c r="C1010" s="722"/>
      <c r="D1010" s="548">
        <v>24356.474999999999</v>
      </c>
      <c r="E1010" s="549">
        <v>51.517848754735759</v>
      </c>
      <c r="F1010" s="548">
        <v>22921.265800000001</v>
      </c>
      <c r="G1010" s="585">
        <v>48.482151245264248</v>
      </c>
    </row>
    <row r="1011" spans="1:7">
      <c r="A1011" s="720">
        <v>2006</v>
      </c>
      <c r="B1011" s="721">
        <v>52351.189762999995</v>
      </c>
      <c r="C1011" s="722"/>
      <c r="D1011" s="548">
        <v>27500.764563000001</v>
      </c>
      <c r="E1011" s="549">
        <v>52.531307669413444</v>
      </c>
      <c r="F1011" s="548">
        <v>24850.425199999998</v>
      </c>
      <c r="G1011" s="585">
        <v>47.468692330586563</v>
      </c>
    </row>
    <row r="1012" spans="1:7">
      <c r="A1012" s="720">
        <v>2007</v>
      </c>
      <c r="B1012" s="721">
        <v>61586.986154049511</v>
      </c>
      <c r="C1012" s="722"/>
      <c r="D1012" s="548">
        <v>30758.096732999998</v>
      </c>
      <c r="E1012" s="549">
        <v>49.942526260440445</v>
      </c>
      <c r="F1012" s="548">
        <v>30828.889421049513</v>
      </c>
      <c r="G1012" s="585">
        <v>50.057473739559555</v>
      </c>
    </row>
    <row r="1013" spans="1:7">
      <c r="A1013" s="720">
        <v>2008</v>
      </c>
      <c r="B1013" s="721">
        <v>104426.50664887589</v>
      </c>
      <c r="C1013" s="722"/>
      <c r="D1013" s="548">
        <v>58983.172656153947</v>
      </c>
      <c r="E1013" s="549">
        <v>56.482951071492991</v>
      </c>
      <c r="F1013" s="548">
        <v>45443.33399272192</v>
      </c>
      <c r="G1013" s="585">
        <v>43.517048928506988</v>
      </c>
    </row>
    <row r="1014" spans="1:7">
      <c r="A1014" s="720">
        <v>2009</v>
      </c>
      <c r="B1014" s="721">
        <v>155504.88633247232</v>
      </c>
      <c r="C1014" s="722"/>
      <c r="D1014" s="554">
        <v>81190.860486564299</v>
      </c>
      <c r="E1014" s="555">
        <v>52.211131367908749</v>
      </c>
      <c r="F1014" s="554">
        <v>74314.025845908036</v>
      </c>
      <c r="G1014" s="643">
        <v>47.788868632091265</v>
      </c>
    </row>
    <row r="1015" spans="1:7" ht="15.75" thickBot="1">
      <c r="A1015" s="724" t="s">
        <v>433</v>
      </c>
      <c r="B1015" s="721">
        <v>177466.76090768</v>
      </c>
      <c r="C1015" s="722"/>
      <c r="D1015" s="560">
        <v>95897.871734499699</v>
      </c>
      <c r="E1015" s="561">
        <v>54.037089111231829</v>
      </c>
      <c r="F1015" s="560">
        <v>81568.889173180141</v>
      </c>
      <c r="G1015" s="647">
        <v>45.962910888768164</v>
      </c>
    </row>
    <row r="1016" spans="1:7">
      <c r="A1016" s="477" t="s">
        <v>419</v>
      </c>
      <c r="B1016" s="477"/>
      <c r="C1016" s="477"/>
      <c r="D1016" s="477"/>
      <c r="E1016" s="477"/>
      <c r="F1016" s="477"/>
      <c r="G1016" s="477"/>
    </row>
    <row r="1017" spans="1:7">
      <c r="A1017" s="725"/>
      <c r="B1017" s="726">
        <v>31315.60646268012</v>
      </c>
      <c r="C1017" s="726"/>
      <c r="D1017" s="726">
        <v>28880.922252795317</v>
      </c>
      <c r="E1017" s="727" t="s">
        <v>394</v>
      </c>
      <c r="F1017" s="726">
        <v>34758.499646658187</v>
      </c>
      <c r="G1017" s="726" t="s">
        <v>394</v>
      </c>
    </row>
    <row r="1018" spans="1:7">
      <c r="A1018" s="728" t="s">
        <v>72</v>
      </c>
      <c r="B1018" s="311"/>
      <c r="C1018" s="464"/>
      <c r="D1018" s="464"/>
      <c r="E1018" s="465"/>
    </row>
    <row r="1019" spans="1:7">
      <c r="A1019" s="463" t="s">
        <v>481</v>
      </c>
      <c r="B1019" s="311"/>
      <c r="C1019" s="464"/>
      <c r="D1019" s="464"/>
      <c r="E1019" s="465"/>
      <c r="F1019" s="463"/>
    </row>
    <row r="1020" spans="1:7">
      <c r="A1020" s="400" t="s">
        <v>482</v>
      </c>
      <c r="B1020" s="311"/>
      <c r="C1020" s="464"/>
      <c r="D1020" s="464"/>
      <c r="E1020" s="465"/>
    </row>
    <row r="1021" spans="1:7">
      <c r="A1021" s="505" t="s">
        <v>483</v>
      </c>
      <c r="B1021" s="505"/>
      <c r="C1021" s="505"/>
      <c r="D1021" s="505"/>
      <c r="E1021" s="505"/>
      <c r="F1021" s="505"/>
      <c r="G1021" s="505"/>
    </row>
    <row r="1022" spans="1:7">
      <c r="A1022" s="456" t="s">
        <v>397</v>
      </c>
      <c r="B1022" s="311"/>
      <c r="C1022" s="311"/>
      <c r="D1022" s="466"/>
      <c r="E1022" s="466"/>
      <c r="F1022" s="456"/>
    </row>
    <row r="1023" spans="1:7">
      <c r="A1023" s="457" t="s">
        <v>73</v>
      </c>
      <c r="B1023" s="25"/>
      <c r="C1023" s="25"/>
      <c r="D1023" s="25"/>
      <c r="E1023" s="25"/>
      <c r="F1023" s="25"/>
    </row>
    <row r="1024" spans="1:7">
      <c r="A1024" s="458" t="s">
        <v>398</v>
      </c>
      <c r="B1024" s="458"/>
      <c r="C1024" s="458"/>
      <c r="D1024" s="458"/>
      <c r="E1024" s="458"/>
      <c r="F1024" s="458"/>
      <c r="G1024" s="458"/>
    </row>
    <row r="1025" spans="1:7">
      <c r="A1025" s="458" t="s">
        <v>399</v>
      </c>
      <c r="B1025" s="458"/>
      <c r="C1025" s="458"/>
      <c r="D1025" s="458"/>
      <c r="E1025" s="458"/>
      <c r="F1025" s="458"/>
      <c r="G1025" s="458"/>
    </row>
    <row r="1027" spans="1:7">
      <c r="A1027" s="460" t="s">
        <v>484</v>
      </c>
      <c r="B1027" s="460"/>
      <c r="C1027" s="460"/>
      <c r="D1027" s="460"/>
      <c r="E1027" s="460"/>
      <c r="F1027" s="460"/>
      <c r="G1027" s="460"/>
    </row>
    <row r="1028" spans="1:7" ht="15.75" thickBot="1">
      <c r="A1028" s="417" t="s">
        <v>386</v>
      </c>
      <c r="B1028" s="417"/>
      <c r="C1028" s="461"/>
      <c r="D1028" s="461"/>
      <c r="E1028" s="461"/>
      <c r="F1028" s="461"/>
      <c r="G1028" s="461"/>
    </row>
    <row r="1029" spans="1:7">
      <c r="A1029" s="565" t="s">
        <v>69</v>
      </c>
      <c r="B1029" s="566" t="s">
        <v>67</v>
      </c>
      <c r="C1029" s="567"/>
      <c r="D1029" s="568" t="s">
        <v>429</v>
      </c>
      <c r="E1029" s="569"/>
      <c r="F1029" s="568" t="s">
        <v>430</v>
      </c>
      <c r="G1029" s="569"/>
    </row>
    <row r="1030" spans="1:7" ht="26.25" thickBot="1">
      <c r="A1030" s="570"/>
      <c r="B1030" s="427" t="s">
        <v>68</v>
      </c>
      <c r="C1030" s="472" t="s">
        <v>405</v>
      </c>
      <c r="D1030" s="427" t="s">
        <v>68</v>
      </c>
      <c r="E1030" s="472" t="s">
        <v>405</v>
      </c>
      <c r="F1030" s="427" t="s">
        <v>68</v>
      </c>
      <c r="G1030" s="472" t="s">
        <v>405</v>
      </c>
    </row>
    <row r="1031" spans="1:7">
      <c r="A1031" s="545">
        <v>1970</v>
      </c>
      <c r="B1031" s="546">
        <v>564.9</v>
      </c>
      <c r="C1031" s="572" t="s">
        <v>1</v>
      </c>
      <c r="D1031" s="548">
        <v>330.9</v>
      </c>
      <c r="E1031" s="549" t="s">
        <v>1</v>
      </c>
      <c r="F1031" s="548">
        <v>233.99999999999997</v>
      </c>
      <c r="G1031" s="550" t="s">
        <v>1</v>
      </c>
    </row>
    <row r="1032" spans="1:7">
      <c r="A1032" s="545">
        <v>1971</v>
      </c>
      <c r="B1032" s="546">
        <v>719.6</v>
      </c>
      <c r="C1032" s="572">
        <v>27.385377942998772</v>
      </c>
      <c r="D1032" s="548">
        <v>386.5</v>
      </c>
      <c r="E1032" s="549">
        <v>16.802659413720164</v>
      </c>
      <c r="F1032" s="548">
        <v>333.1</v>
      </c>
      <c r="G1032" s="550">
        <v>42.350427350427367</v>
      </c>
    </row>
    <row r="1033" spans="1:7">
      <c r="A1033" s="545" t="s">
        <v>480</v>
      </c>
      <c r="B1033" s="546">
        <v>1410.1</v>
      </c>
      <c r="C1033" s="572">
        <v>95.956086714841575</v>
      </c>
      <c r="D1033" s="548">
        <v>1006.3000000000001</v>
      </c>
      <c r="E1033" s="549">
        <v>160.36222509702458</v>
      </c>
      <c r="F1033" s="548">
        <v>403.79999999999995</v>
      </c>
      <c r="G1033" s="550">
        <v>21.224857400180099</v>
      </c>
    </row>
    <row r="1034" spans="1:7">
      <c r="A1034" s="545">
        <v>1973</v>
      </c>
      <c r="B1034" s="546">
        <v>1495.6</v>
      </c>
      <c r="C1034" s="572">
        <v>6.0633997588823547</v>
      </c>
      <c r="D1034" s="548">
        <v>918.7</v>
      </c>
      <c r="E1034" s="549">
        <v>-8.7051575077014718</v>
      </c>
      <c r="F1034" s="548">
        <v>576.9</v>
      </c>
      <c r="G1034" s="550">
        <v>42.867756315007426</v>
      </c>
    </row>
    <row r="1035" spans="1:7">
      <c r="A1035" s="545">
        <v>1974</v>
      </c>
      <c r="B1035" s="546">
        <v>2791.5</v>
      </c>
      <c r="C1035" s="572">
        <v>86.647499331372046</v>
      </c>
      <c r="D1035" s="548">
        <v>1709.7999999999997</v>
      </c>
      <c r="E1035" s="549">
        <v>86.110808751496648</v>
      </c>
      <c r="F1035" s="548">
        <v>1081.7</v>
      </c>
      <c r="G1035" s="550">
        <v>87.502166753336809</v>
      </c>
    </row>
    <row r="1036" spans="1:7">
      <c r="A1036" s="545">
        <v>1975</v>
      </c>
      <c r="B1036" s="546">
        <v>5176.0999999999995</v>
      </c>
      <c r="C1036" s="572">
        <v>85.423607379545018</v>
      </c>
      <c r="D1036" s="548">
        <v>2783.8999999999996</v>
      </c>
      <c r="E1036" s="549">
        <v>62.820212890396533</v>
      </c>
      <c r="F1036" s="548">
        <v>2392.1999999999998</v>
      </c>
      <c r="G1036" s="550">
        <v>121.15189054266429</v>
      </c>
    </row>
    <row r="1037" spans="1:7">
      <c r="A1037" s="545">
        <v>1976</v>
      </c>
      <c r="B1037" s="546">
        <v>6634.7999999999993</v>
      </c>
      <c r="C1037" s="572">
        <v>28.181449353760541</v>
      </c>
      <c r="D1037" s="548">
        <v>3566.7</v>
      </c>
      <c r="E1037" s="549">
        <v>28.118826107259622</v>
      </c>
      <c r="F1037" s="548">
        <v>3068.1</v>
      </c>
      <c r="G1037" s="550">
        <v>28.254326561324319</v>
      </c>
    </row>
    <row r="1038" spans="1:7">
      <c r="A1038" s="545">
        <v>1977</v>
      </c>
      <c r="B1038" s="546">
        <v>9170.7999999999993</v>
      </c>
      <c r="C1038" s="572">
        <v>38.222704527642151</v>
      </c>
      <c r="D1038" s="548">
        <v>4732.7999999999993</v>
      </c>
      <c r="E1038" s="549">
        <v>32.694086971149801</v>
      </c>
      <c r="F1038" s="548">
        <v>4438</v>
      </c>
      <c r="G1038" s="550">
        <v>44.649783253479342</v>
      </c>
    </row>
    <row r="1039" spans="1:7">
      <c r="A1039" s="545">
        <v>1978</v>
      </c>
      <c r="B1039" s="546">
        <v>12027.9</v>
      </c>
      <c r="C1039" s="572">
        <v>31.154315872115859</v>
      </c>
      <c r="D1039" s="548">
        <v>6799.7999999999993</v>
      </c>
      <c r="E1039" s="549">
        <v>43.673935091277912</v>
      </c>
      <c r="F1039" s="548">
        <v>5228.1000000000004</v>
      </c>
      <c r="G1039" s="550">
        <v>17.803064443442992</v>
      </c>
    </row>
    <row r="1040" spans="1:7">
      <c r="A1040" s="545">
        <v>1979</v>
      </c>
      <c r="B1040" s="546">
        <v>17252</v>
      </c>
      <c r="C1040" s="572">
        <v>43.4331845126747</v>
      </c>
      <c r="D1040" s="548">
        <v>12034.9</v>
      </c>
      <c r="E1040" s="549">
        <v>76.989029089090877</v>
      </c>
      <c r="F1040" s="548">
        <v>5217.1000000000004</v>
      </c>
      <c r="G1040" s="550">
        <v>-0.21040148428683381</v>
      </c>
    </row>
    <row r="1041" spans="1:7">
      <c r="A1041" s="545">
        <v>1980</v>
      </c>
      <c r="B1041" s="546">
        <v>19279.900000000001</v>
      </c>
      <c r="C1041" s="572">
        <v>11.754579179225601</v>
      </c>
      <c r="D1041" s="548">
        <v>13868.2</v>
      </c>
      <c r="E1041" s="549">
        <v>15.23319678601402</v>
      </c>
      <c r="F1041" s="548">
        <v>5411.7</v>
      </c>
      <c r="G1041" s="550">
        <v>3.7300415939890001</v>
      </c>
    </row>
    <row r="1042" spans="1:7">
      <c r="A1042" s="545">
        <v>1981</v>
      </c>
      <c r="B1042" s="546">
        <v>17828</v>
      </c>
      <c r="C1042" s="572">
        <v>-7.5306407190908686</v>
      </c>
      <c r="D1042" s="548">
        <v>11574.300000000001</v>
      </c>
      <c r="E1042" s="549">
        <v>-16.540719055104475</v>
      </c>
      <c r="F1042" s="548">
        <v>6253.7</v>
      </c>
      <c r="G1042" s="550">
        <v>15.558881682280983</v>
      </c>
    </row>
    <row r="1043" spans="1:7">
      <c r="A1043" s="545">
        <v>1982</v>
      </c>
      <c r="B1043" s="546">
        <v>19181.8</v>
      </c>
      <c r="C1043" s="572">
        <v>7.5936728741305757</v>
      </c>
      <c r="D1043" s="548">
        <v>12251.8</v>
      </c>
      <c r="E1043" s="549">
        <v>5.8534857399583444</v>
      </c>
      <c r="F1043" s="548">
        <v>6930</v>
      </c>
      <c r="G1043" s="550">
        <v>10.81439787645715</v>
      </c>
    </row>
    <row r="1044" spans="1:7">
      <c r="A1044" s="545">
        <v>1983</v>
      </c>
      <c r="B1044" s="546">
        <v>14082.7</v>
      </c>
      <c r="C1044" s="572">
        <v>-26.583010979157322</v>
      </c>
      <c r="D1044" s="548">
        <v>7795.4</v>
      </c>
      <c r="E1044" s="549">
        <v>-36.373430842814933</v>
      </c>
      <c r="F1044" s="548">
        <v>6287.3</v>
      </c>
      <c r="G1044" s="550">
        <v>-9.2741702741702738</v>
      </c>
    </row>
    <row r="1045" spans="1:7">
      <c r="A1045" s="545">
        <v>1984</v>
      </c>
      <c r="B1045" s="546">
        <v>15492.6</v>
      </c>
      <c r="C1045" s="572">
        <v>10.01157448500642</v>
      </c>
      <c r="D1045" s="548">
        <v>10169</v>
      </c>
      <c r="E1045" s="549">
        <v>30.448726171844925</v>
      </c>
      <c r="F1045" s="548">
        <v>5323.6</v>
      </c>
      <c r="G1045" s="550">
        <v>-15.327724142318644</v>
      </c>
    </row>
    <row r="1046" spans="1:7">
      <c r="A1046" s="545">
        <v>1985</v>
      </c>
      <c r="B1046" s="546">
        <v>13309.3</v>
      </c>
      <c r="C1046" s="572">
        <v>-14.092534500342097</v>
      </c>
      <c r="D1046" s="548">
        <v>7917.4</v>
      </c>
      <c r="E1046" s="549">
        <v>-22.141803520503487</v>
      </c>
      <c r="F1046" s="548">
        <v>5391.9000000000005</v>
      </c>
      <c r="G1046" s="550">
        <v>1.2829664137050258</v>
      </c>
    </row>
    <row r="1047" spans="1:7">
      <c r="A1047" s="545">
        <v>1986</v>
      </c>
      <c r="B1047" s="546">
        <v>10555.5</v>
      </c>
      <c r="C1047" s="572">
        <v>-20.690795158272778</v>
      </c>
      <c r="D1047" s="548">
        <v>5434.9</v>
      </c>
      <c r="E1047" s="549">
        <v>-31.354990274585091</v>
      </c>
      <c r="F1047" s="548">
        <v>5120.5999999999995</v>
      </c>
      <c r="G1047" s="550">
        <v>-5.0316215063335932</v>
      </c>
    </row>
    <row r="1048" spans="1:7">
      <c r="A1048" s="545">
        <v>1987</v>
      </c>
      <c r="B1048" s="546">
        <v>8967.2999999999993</v>
      </c>
      <c r="C1048" s="572">
        <v>-15.046184453602393</v>
      </c>
      <c r="D1048" s="548">
        <v>5220.5</v>
      </c>
      <c r="E1048" s="549">
        <v>-3.9448747907045174</v>
      </c>
      <c r="F1048" s="548">
        <v>3746.8</v>
      </c>
      <c r="G1048" s="550">
        <v>-26.828887239776577</v>
      </c>
    </row>
    <row r="1049" spans="1:7">
      <c r="A1049" s="545">
        <v>1988</v>
      </c>
      <c r="B1049" s="546">
        <v>8419.2999999999993</v>
      </c>
      <c r="C1049" s="572">
        <v>-6.1110925250632846</v>
      </c>
      <c r="D1049" s="548">
        <v>4562.8</v>
      </c>
      <c r="E1049" s="549">
        <v>-12.598410113973756</v>
      </c>
      <c r="F1049" s="548">
        <v>3856.5</v>
      </c>
      <c r="G1049" s="550">
        <v>2.9278317497597897</v>
      </c>
    </row>
    <row r="1050" spans="1:7">
      <c r="A1050" s="545">
        <v>1989</v>
      </c>
      <c r="B1050" s="546">
        <v>9725.7000000000007</v>
      </c>
      <c r="C1050" s="572">
        <v>15.516729419310423</v>
      </c>
      <c r="D1050" s="548">
        <v>5373.5999999999995</v>
      </c>
      <c r="E1050" s="549">
        <v>17.769790479530087</v>
      </c>
      <c r="F1050" s="548">
        <v>4352.1000000000004</v>
      </c>
      <c r="G1050" s="550">
        <v>12.851030727343456</v>
      </c>
    </row>
    <row r="1051" spans="1:7">
      <c r="A1051" s="545">
        <v>1990</v>
      </c>
      <c r="B1051" s="546">
        <v>10557</v>
      </c>
      <c r="C1051" s="572">
        <v>8.5474567383324569</v>
      </c>
      <c r="D1051" s="548">
        <v>5475.5</v>
      </c>
      <c r="E1051" s="549">
        <v>1.8963078755396907</v>
      </c>
      <c r="F1051" s="548">
        <v>5081.5</v>
      </c>
      <c r="G1051" s="550">
        <v>16.759725190138084</v>
      </c>
    </row>
    <row r="1052" spans="1:7">
      <c r="A1052" s="545">
        <v>1991</v>
      </c>
      <c r="B1052" s="546">
        <v>12129.8</v>
      </c>
      <c r="C1052" s="572">
        <v>14.898171829118127</v>
      </c>
      <c r="D1052" s="548">
        <v>6212.7</v>
      </c>
      <c r="E1052" s="549">
        <v>13.463610629166283</v>
      </c>
      <c r="F1052" s="548">
        <v>5917.1</v>
      </c>
      <c r="G1052" s="550">
        <v>16.443963396634857</v>
      </c>
    </row>
    <row r="1053" spans="1:7">
      <c r="A1053" s="545">
        <v>1992</v>
      </c>
      <c r="B1053" s="546">
        <v>15986</v>
      </c>
      <c r="C1053" s="572">
        <v>31.791125987238047</v>
      </c>
      <c r="D1053" s="548">
        <v>8303.2000000000007</v>
      </c>
      <c r="E1053" s="549">
        <v>33.648816134691856</v>
      </c>
      <c r="F1053" s="548">
        <v>7682.8</v>
      </c>
      <c r="G1053" s="550">
        <v>29.840631390377041</v>
      </c>
    </row>
    <row r="1054" spans="1:7">
      <c r="A1054" s="545">
        <v>1993</v>
      </c>
      <c r="B1054" s="546">
        <v>23192.799999999999</v>
      </c>
      <c r="C1054" s="572">
        <v>45.081946703365446</v>
      </c>
      <c r="D1054" s="548">
        <v>12844.8</v>
      </c>
      <c r="E1054" s="549">
        <v>54.69698429521145</v>
      </c>
      <c r="F1054" s="548">
        <v>10348</v>
      </c>
      <c r="G1054" s="550">
        <v>34.690477430103613</v>
      </c>
    </row>
    <row r="1055" spans="1:7">
      <c r="A1055" s="545">
        <v>1994</v>
      </c>
      <c r="B1055" s="546">
        <v>24976.699999999997</v>
      </c>
      <c r="C1055" s="572">
        <v>7.6916111896795343</v>
      </c>
      <c r="D1055" s="548">
        <v>12836.4</v>
      </c>
      <c r="E1055" s="549">
        <v>-6.5396113602389505E-2</v>
      </c>
      <c r="F1055" s="548">
        <v>12140.3</v>
      </c>
      <c r="G1055" s="550">
        <v>17.320255121762656</v>
      </c>
    </row>
    <row r="1056" spans="1:7">
      <c r="A1056" s="545">
        <v>1995</v>
      </c>
      <c r="B1056" s="546">
        <v>27313.5</v>
      </c>
      <c r="C1056" s="572">
        <v>9.3559197171764197</v>
      </c>
      <c r="D1056" s="548">
        <v>14656.800000000001</v>
      </c>
      <c r="E1056" s="549">
        <v>14.181546227914382</v>
      </c>
      <c r="F1056" s="548">
        <v>12656.7</v>
      </c>
      <c r="G1056" s="550">
        <v>4.253601640816143</v>
      </c>
    </row>
    <row r="1057" spans="1:7">
      <c r="A1057" s="545">
        <v>1996</v>
      </c>
      <c r="B1057" s="546">
        <v>28167.600000000002</v>
      </c>
      <c r="C1057" s="572">
        <v>3.1270250974792901</v>
      </c>
      <c r="D1057" s="548">
        <v>14523.800000000001</v>
      </c>
      <c r="E1057" s="549">
        <v>-0.90742863380819472</v>
      </c>
      <c r="F1057" s="548">
        <v>13643.800000000001</v>
      </c>
      <c r="G1057" s="550">
        <v>7.7990313430831009</v>
      </c>
    </row>
    <row r="1058" spans="1:7">
      <c r="A1058" s="545">
        <v>1997</v>
      </c>
      <c r="B1058" s="546">
        <v>29410</v>
      </c>
      <c r="C1058" s="572">
        <v>4.4107414192192493</v>
      </c>
      <c r="D1058" s="548">
        <v>14173.6</v>
      </c>
      <c r="E1058" s="549">
        <v>-2.411214695878499</v>
      </c>
      <c r="F1058" s="548">
        <v>15236.4</v>
      </c>
      <c r="G1058" s="550">
        <v>11.672701153637547</v>
      </c>
    </row>
    <row r="1059" spans="1:7">
      <c r="A1059" s="545">
        <v>1998</v>
      </c>
      <c r="B1059" s="546">
        <v>29255.8</v>
      </c>
      <c r="C1059" s="572">
        <v>-0.52431145868752083</v>
      </c>
      <c r="D1059" s="548">
        <v>14246.199999999999</v>
      </c>
      <c r="E1059" s="549">
        <v>0.51221990178922283</v>
      </c>
      <c r="F1059" s="548">
        <v>15009.6</v>
      </c>
      <c r="G1059" s="550">
        <v>-1.4885406001417607</v>
      </c>
    </row>
    <row r="1060" spans="1:7">
      <c r="A1060" s="545">
        <v>1999</v>
      </c>
      <c r="B1060" s="546">
        <v>27170.1</v>
      </c>
      <c r="C1060" s="572">
        <v>-7.1291846403106405</v>
      </c>
      <c r="D1060" s="548">
        <v>14090</v>
      </c>
      <c r="E1060" s="549">
        <v>-1.0964327329393058</v>
      </c>
      <c r="F1060" s="548">
        <v>13080.1</v>
      </c>
      <c r="G1060" s="550">
        <v>-12.855106065451452</v>
      </c>
    </row>
    <row r="1061" spans="1:7">
      <c r="A1061" s="545">
        <v>2000</v>
      </c>
      <c r="B1061" s="546">
        <v>27981.8</v>
      </c>
      <c r="C1061" s="572">
        <v>2.9874752025204288</v>
      </c>
      <c r="D1061" s="548">
        <v>15449.3</v>
      </c>
      <c r="E1061" s="549">
        <v>9.6472675656494005</v>
      </c>
      <c r="F1061" s="548">
        <v>12532.5</v>
      </c>
      <c r="G1061" s="550">
        <v>-4.1865123355326119</v>
      </c>
    </row>
    <row r="1062" spans="1:7">
      <c r="A1062" s="545">
        <v>2001</v>
      </c>
      <c r="B1062" s="546">
        <v>33451.437310000001</v>
      </c>
      <c r="C1062" s="572">
        <v>19.547124595272663</v>
      </c>
      <c r="D1062" s="548">
        <v>17021.424310000002</v>
      </c>
      <c r="E1062" s="549">
        <v>10.176022926605114</v>
      </c>
      <c r="F1062" s="548">
        <v>16430.012999999999</v>
      </c>
      <c r="G1062" s="551">
        <v>31.099245960502685</v>
      </c>
    </row>
    <row r="1063" spans="1:7">
      <c r="A1063" s="545">
        <v>2002</v>
      </c>
      <c r="B1063" s="546">
        <v>36024.026409999999</v>
      </c>
      <c r="C1063" s="572">
        <v>7.6905188741499728</v>
      </c>
      <c r="D1063" s="548">
        <v>18129.098999999998</v>
      </c>
      <c r="E1063" s="549">
        <v>6.5075323300015668</v>
      </c>
      <c r="F1063" s="548">
        <v>17894.927410000004</v>
      </c>
      <c r="G1063" s="551">
        <v>8.9160879544039489</v>
      </c>
    </row>
    <row r="1064" spans="1:7">
      <c r="A1064" s="545">
        <v>2003</v>
      </c>
      <c r="B1064" s="546">
        <v>40808.77175</v>
      </c>
      <c r="C1064" s="572">
        <v>13.282094804016126</v>
      </c>
      <c r="D1064" s="548">
        <v>20513.203750000001</v>
      </c>
      <c r="E1064" s="549">
        <v>13.150707324175357</v>
      </c>
      <c r="F1064" s="548">
        <v>20295.567999999999</v>
      </c>
      <c r="G1064" s="551">
        <v>13.415201609918086</v>
      </c>
    </row>
    <row r="1065" spans="1:7">
      <c r="A1065" s="545">
        <v>2004</v>
      </c>
      <c r="B1065" s="552">
        <v>43995.261599999998</v>
      </c>
      <c r="C1065" s="573">
        <v>7.8083453957420232</v>
      </c>
      <c r="D1065" s="554">
        <v>22175.632300000001</v>
      </c>
      <c r="E1065" s="555">
        <v>8.1041877722293805</v>
      </c>
      <c r="F1065" s="554">
        <v>21819.629300000001</v>
      </c>
      <c r="G1065" s="556">
        <v>7.5093306085348246</v>
      </c>
    </row>
    <row r="1066" spans="1:7">
      <c r="A1066" s="545">
        <v>2005</v>
      </c>
      <c r="B1066" s="546">
        <v>47277.740799999992</v>
      </c>
      <c r="C1066" s="572">
        <v>7.4609834800936738</v>
      </c>
      <c r="D1066" s="548">
        <v>24356.474999999999</v>
      </c>
      <c r="E1066" s="549">
        <v>9.8344104488059969</v>
      </c>
      <c r="F1066" s="548">
        <v>22921.265800000001</v>
      </c>
      <c r="G1066" s="551">
        <v>5.0488323374036526</v>
      </c>
    </row>
    <row r="1067" spans="1:7">
      <c r="A1067" s="545">
        <v>2006</v>
      </c>
      <c r="B1067" s="546">
        <v>52351.189762999995</v>
      </c>
      <c r="C1067" s="572">
        <v>10.731157786202857</v>
      </c>
      <c r="D1067" s="548">
        <v>27500.764563000001</v>
      </c>
      <c r="E1067" s="549">
        <v>12.909460679347092</v>
      </c>
      <c r="F1067" s="548">
        <v>24850.425199999998</v>
      </c>
      <c r="G1067" s="551">
        <v>8.4164610141207703</v>
      </c>
    </row>
    <row r="1068" spans="1:7">
      <c r="A1068" s="545">
        <v>2007</v>
      </c>
      <c r="B1068" s="546">
        <v>61586.986154049511</v>
      </c>
      <c r="C1068" s="572">
        <v>17.641999031657264</v>
      </c>
      <c r="D1068" s="548">
        <v>30758.096732999998</v>
      </c>
      <c r="E1068" s="549">
        <v>11.844514949895142</v>
      </c>
      <c r="F1068" s="548">
        <v>30828.889421049513</v>
      </c>
      <c r="G1068" s="551">
        <v>24.05779447608613</v>
      </c>
    </row>
    <row r="1069" spans="1:7">
      <c r="A1069" s="545">
        <v>2008</v>
      </c>
      <c r="B1069" s="546">
        <v>104426.50664887589</v>
      </c>
      <c r="C1069" s="572">
        <v>69.559371500450624</v>
      </c>
      <c r="D1069" s="548">
        <v>58983.172656153947</v>
      </c>
      <c r="E1069" s="549">
        <v>91.764702374681065</v>
      </c>
      <c r="F1069" s="548">
        <v>45443.33399272192</v>
      </c>
      <c r="G1069" s="551">
        <v>47.405030950267957</v>
      </c>
    </row>
    <row r="1070" spans="1:7">
      <c r="A1070" s="545">
        <v>2009</v>
      </c>
      <c r="B1070" s="552">
        <v>155504.88633247232</v>
      </c>
      <c r="C1070" s="573">
        <v>48.913232207740691</v>
      </c>
      <c r="D1070" s="554">
        <v>81190.860486564299</v>
      </c>
      <c r="E1070" s="555">
        <v>37.650887245200323</v>
      </c>
      <c r="F1070" s="554">
        <v>74314.025845908036</v>
      </c>
      <c r="G1070" s="556">
        <v>63.53119218279619</v>
      </c>
    </row>
    <row r="1071" spans="1:7" ht="15.75" thickBot="1">
      <c r="A1071" s="557" t="s">
        <v>433</v>
      </c>
      <c r="B1071" s="558">
        <v>177466.76090767985</v>
      </c>
      <c r="C1071" s="574">
        <v>14.122948219294301</v>
      </c>
      <c r="D1071" s="560">
        <v>95897.871734499699</v>
      </c>
      <c r="E1071" s="561">
        <v>18.114121663200208</v>
      </c>
      <c r="F1071" s="560">
        <v>81568.889173180141</v>
      </c>
      <c r="G1071" s="562">
        <v>9.7624415373690709</v>
      </c>
    </row>
    <row r="1072" spans="1:7" ht="15.75" thickBot="1">
      <c r="A1072" s="477" t="s">
        <v>419</v>
      </c>
      <c r="B1072" s="477"/>
      <c r="C1072" s="477"/>
      <c r="D1072" s="477"/>
      <c r="E1072" s="477"/>
      <c r="F1072" s="477"/>
      <c r="G1072" s="477"/>
    </row>
    <row r="1073" spans="1:7" ht="15.75" thickBot="1">
      <c r="A1073" s="452"/>
      <c r="B1073" s="453">
        <v>31315.606462680098</v>
      </c>
      <c r="C1073" s="453" t="s">
        <v>394</v>
      </c>
      <c r="D1073" s="453">
        <v>28880.922252795317</v>
      </c>
      <c r="E1073" s="453" t="s">
        <v>394</v>
      </c>
      <c r="F1073" s="453">
        <v>34758.499646658187</v>
      </c>
      <c r="G1073" s="478" t="s">
        <v>394</v>
      </c>
    </row>
    <row r="1074" spans="1:7">
      <c r="A1074" s="728" t="s">
        <v>72</v>
      </c>
      <c r="B1074" s="311"/>
      <c r="C1074" s="464"/>
      <c r="D1074" s="464"/>
      <c r="E1074" s="465"/>
      <c r="F1074" s="41"/>
    </row>
    <row r="1075" spans="1:7">
      <c r="A1075" s="463" t="s">
        <v>485</v>
      </c>
      <c r="B1075" s="311"/>
      <c r="C1075" s="464"/>
      <c r="D1075" s="464"/>
      <c r="E1075" s="465"/>
      <c r="F1075" s="463"/>
    </row>
    <row r="1076" spans="1:7">
      <c r="A1076" s="39" t="s">
        <v>486</v>
      </c>
      <c r="B1076" s="311"/>
      <c r="C1076" s="464"/>
      <c r="D1076" s="464"/>
      <c r="E1076" s="465"/>
      <c r="F1076" s="41"/>
    </row>
    <row r="1077" spans="1:7">
      <c r="A1077" s="505" t="s">
        <v>483</v>
      </c>
      <c r="B1077" s="505"/>
      <c r="C1077" s="505"/>
      <c r="D1077" s="505"/>
      <c r="E1077" s="505"/>
      <c r="F1077" s="505"/>
      <c r="G1077" s="505"/>
    </row>
    <row r="1078" spans="1:7">
      <c r="A1078" s="456" t="s">
        <v>397</v>
      </c>
      <c r="B1078" s="311"/>
      <c r="C1078" s="311"/>
      <c r="D1078" s="466"/>
      <c r="E1078" s="466"/>
      <c r="F1078" s="456"/>
    </row>
    <row r="1079" spans="1:7">
      <c r="A1079" s="457" t="s">
        <v>73</v>
      </c>
      <c r="B1079" s="25"/>
      <c r="C1079" s="25"/>
      <c r="D1079" s="25"/>
      <c r="E1079" s="25"/>
      <c r="F1079" s="25"/>
    </row>
    <row r="1080" spans="1:7">
      <c r="A1080" s="458" t="s">
        <v>398</v>
      </c>
      <c r="B1080" s="458"/>
      <c r="C1080" s="458"/>
      <c r="D1080" s="458"/>
      <c r="E1080" s="458"/>
      <c r="F1080" s="458"/>
      <c r="G1080" s="458"/>
    </row>
    <row r="1081" spans="1:7">
      <c r="A1081" s="458" t="s">
        <v>399</v>
      </c>
      <c r="B1081" s="458"/>
      <c r="C1081" s="458"/>
      <c r="D1081" s="458"/>
      <c r="E1081" s="458"/>
      <c r="F1081" s="458"/>
      <c r="G1081" s="458"/>
    </row>
    <row r="1083" spans="1:7">
      <c r="A1083" s="460" t="s">
        <v>487</v>
      </c>
      <c r="B1083" s="460"/>
      <c r="C1083" s="460"/>
      <c r="D1083" s="460"/>
      <c r="E1083" s="460"/>
      <c r="F1083" s="460"/>
      <c r="G1083" s="460"/>
    </row>
    <row r="1084" spans="1:7" ht="15.75" thickBot="1">
      <c r="A1084" s="417" t="s">
        <v>386</v>
      </c>
      <c r="B1084" s="417"/>
      <c r="C1084" s="461"/>
      <c r="D1084" s="461"/>
      <c r="E1084" s="461"/>
      <c r="F1084" s="461"/>
      <c r="G1084" s="461"/>
    </row>
    <row r="1085" spans="1:7">
      <c r="A1085" s="568" t="s">
        <v>69</v>
      </c>
      <c r="B1085" s="566" t="s">
        <v>67</v>
      </c>
      <c r="C1085" s="567"/>
      <c r="D1085" s="568" t="s">
        <v>429</v>
      </c>
      <c r="E1085" s="569"/>
      <c r="F1085" s="568" t="s">
        <v>430</v>
      </c>
      <c r="G1085" s="569"/>
    </row>
    <row r="1086" spans="1:7" ht="39" thickBot="1">
      <c r="A1086" s="729"/>
      <c r="B1086" s="730" t="s">
        <v>389</v>
      </c>
      <c r="C1086" s="731" t="s">
        <v>488</v>
      </c>
      <c r="D1086" s="730" t="s">
        <v>389</v>
      </c>
      <c r="E1086" s="731" t="s">
        <v>488</v>
      </c>
      <c r="F1086" s="730" t="s">
        <v>389</v>
      </c>
      <c r="G1086" s="731" t="s">
        <v>488</v>
      </c>
    </row>
    <row r="1087" spans="1:7">
      <c r="A1087" s="538">
        <v>1970</v>
      </c>
      <c r="B1087" s="539">
        <v>564.9</v>
      </c>
      <c r="C1087" s="732">
        <v>17.290036325374132</v>
      </c>
      <c r="D1087" s="541">
        <v>330.9</v>
      </c>
      <c r="E1087" s="542">
        <v>10.127939493833066</v>
      </c>
      <c r="F1087" s="543">
        <v>233.99999999999997</v>
      </c>
      <c r="G1087" s="544">
        <v>7.1620968315410636</v>
      </c>
    </row>
    <row r="1088" spans="1:7">
      <c r="A1088" s="545">
        <v>1971</v>
      </c>
      <c r="B1088" s="546">
        <v>719.6</v>
      </c>
      <c r="C1088" s="572">
        <v>14.326038683615366</v>
      </c>
      <c r="D1088" s="548">
        <v>386.5</v>
      </c>
      <c r="E1088" s="549">
        <v>7.6945719166444393</v>
      </c>
      <c r="F1088" s="548">
        <v>333.1</v>
      </c>
      <c r="G1088" s="550">
        <v>6.6314667669709264</v>
      </c>
    </row>
    <row r="1089" spans="1:7">
      <c r="A1089" s="545" t="s">
        <v>480</v>
      </c>
      <c r="B1089" s="546">
        <v>1410.1</v>
      </c>
      <c r="C1089" s="572">
        <v>21.416812023622974</v>
      </c>
      <c r="D1089" s="548">
        <v>1006.3000000000001</v>
      </c>
      <c r="E1089" s="549">
        <v>15.283836564337141</v>
      </c>
      <c r="F1089" s="548">
        <v>403.79999999999995</v>
      </c>
      <c r="G1089" s="550">
        <v>6.1329754592858352</v>
      </c>
    </row>
    <row r="1090" spans="1:7">
      <c r="A1090" s="545">
        <v>1973</v>
      </c>
      <c r="B1090" s="546">
        <v>1495.6</v>
      </c>
      <c r="C1090" s="572">
        <v>14.262070404537164</v>
      </c>
      <c r="D1090" s="548">
        <v>918.7</v>
      </c>
      <c r="E1090" s="549">
        <v>8.7607408937204418</v>
      </c>
      <c r="F1090" s="548">
        <v>576.9</v>
      </c>
      <c r="G1090" s="550">
        <v>5.5013295108167233</v>
      </c>
    </row>
    <row r="1091" spans="1:7">
      <c r="A1091" s="545">
        <v>1974</v>
      </c>
      <c r="B1091" s="546">
        <v>2791.5</v>
      </c>
      <c r="C1091" s="572">
        <v>8.2524193082221089</v>
      </c>
      <c r="D1091" s="548">
        <v>1709.7999999999997</v>
      </c>
      <c r="E1091" s="549">
        <v>5.054625302954741</v>
      </c>
      <c r="F1091" s="548">
        <v>1081.7</v>
      </c>
      <c r="G1091" s="550">
        <v>3.1977940052673675</v>
      </c>
    </row>
    <row r="1092" spans="1:7">
      <c r="A1092" s="545">
        <v>1975</v>
      </c>
      <c r="B1092" s="546">
        <v>5176.0999999999995</v>
      </c>
      <c r="C1092" s="572">
        <v>14.514811937536919</v>
      </c>
      <c r="D1092" s="548">
        <v>2783.8999999999996</v>
      </c>
      <c r="E1092" s="549">
        <v>7.8066082480842773</v>
      </c>
      <c r="F1092" s="548">
        <v>2392.1999999999998</v>
      </c>
      <c r="G1092" s="550">
        <v>6.7082036894526427</v>
      </c>
    </row>
    <row r="1093" spans="1:7">
      <c r="A1093" s="545">
        <v>1976</v>
      </c>
      <c r="B1093" s="546">
        <v>6634.7999999999993</v>
      </c>
      <c r="C1093" s="572">
        <v>15.029451823907117</v>
      </c>
      <c r="D1093" s="548">
        <v>3566.7</v>
      </c>
      <c r="E1093" s="549">
        <v>8.07945165194573</v>
      </c>
      <c r="F1093" s="548">
        <v>3068.1</v>
      </c>
      <c r="G1093" s="550">
        <v>6.9500001719613902</v>
      </c>
    </row>
    <row r="1094" spans="1:7">
      <c r="A1094" s="545">
        <v>1977</v>
      </c>
      <c r="B1094" s="546">
        <v>9170.7999999999993</v>
      </c>
      <c r="C1094" s="572">
        <v>17.617110673452892</v>
      </c>
      <c r="D1094" s="548">
        <v>4732.7999999999993</v>
      </c>
      <c r="E1094" s="549">
        <v>9.0917107989834953</v>
      </c>
      <c r="F1094" s="548">
        <v>4438</v>
      </c>
      <c r="G1094" s="550">
        <v>8.5253998744693966</v>
      </c>
    </row>
    <row r="1095" spans="1:7">
      <c r="A1095" s="545">
        <v>1978</v>
      </c>
      <c r="B1095" s="546">
        <v>12027.9</v>
      </c>
      <c r="C1095" s="572">
        <v>23.572465306916712</v>
      </c>
      <c r="D1095" s="548">
        <v>6799.7999999999993</v>
      </c>
      <c r="E1095" s="549">
        <v>13.326353693826206</v>
      </c>
      <c r="F1095" s="548">
        <v>5228.1000000000004</v>
      </c>
      <c r="G1095" s="550">
        <v>10.246111613090504</v>
      </c>
    </row>
    <row r="1096" spans="1:7">
      <c r="A1096" s="545">
        <v>1979</v>
      </c>
      <c r="B1096" s="546">
        <v>17252</v>
      </c>
      <c r="C1096" s="572">
        <v>24.277209776408917</v>
      </c>
      <c r="D1096" s="548">
        <v>12034.9</v>
      </c>
      <c r="E1096" s="549">
        <v>16.935647573504735</v>
      </c>
      <c r="F1096" s="548">
        <v>5217.1000000000004</v>
      </c>
      <c r="G1096" s="550">
        <v>7.3415622029041838</v>
      </c>
    </row>
    <row r="1097" spans="1:7">
      <c r="A1097" s="545">
        <v>1980</v>
      </c>
      <c r="B1097" s="546">
        <v>19279.900000000001</v>
      </c>
      <c r="C1097" s="572">
        <v>20.566759182968848</v>
      </c>
      <c r="D1097" s="548">
        <v>13868.2</v>
      </c>
      <c r="E1097" s="549">
        <v>14.793849018991208</v>
      </c>
      <c r="F1097" s="548">
        <v>5411.7</v>
      </c>
      <c r="G1097" s="550">
        <v>5.7729101639776399</v>
      </c>
    </row>
    <row r="1098" spans="1:7">
      <c r="A1098" s="545">
        <v>1981</v>
      </c>
      <c r="B1098" s="546">
        <v>17828</v>
      </c>
      <c r="C1098" s="572">
        <v>17.532464610659716</v>
      </c>
      <c r="D1098" s="548">
        <v>11574.300000000001</v>
      </c>
      <c r="E1098" s="549">
        <v>11.382432417722613</v>
      </c>
      <c r="F1098" s="548">
        <v>6253.7</v>
      </c>
      <c r="G1098" s="550">
        <v>6.1500321929371013</v>
      </c>
    </row>
    <row r="1099" spans="1:7">
      <c r="A1099" s="545">
        <v>1982</v>
      </c>
      <c r="B1099" s="546">
        <v>19181.8</v>
      </c>
      <c r="C1099" s="572">
        <v>20.637017665834641</v>
      </c>
      <c r="D1099" s="548">
        <v>12251.8</v>
      </c>
      <c r="E1099" s="549">
        <v>13.181276680930507</v>
      </c>
      <c r="F1099" s="548">
        <v>6930</v>
      </c>
      <c r="G1099" s="550">
        <v>7.4557409849041303</v>
      </c>
    </row>
    <row r="1100" spans="1:7">
      <c r="A1100" s="545">
        <v>1983</v>
      </c>
      <c r="B1100" s="546">
        <v>14082.7</v>
      </c>
      <c r="C1100" s="572">
        <v>18.593826125127986</v>
      </c>
      <c r="D1100" s="548">
        <v>7795.4</v>
      </c>
      <c r="E1100" s="549">
        <v>10.292508693348768</v>
      </c>
      <c r="F1100" s="548">
        <v>6287.3</v>
      </c>
      <c r="G1100" s="550">
        <v>8.3013174317792178</v>
      </c>
    </row>
    <row r="1101" spans="1:7">
      <c r="A1101" s="545">
        <v>1984</v>
      </c>
      <c r="B1101" s="546">
        <v>15492.6</v>
      </c>
      <c r="C1101" s="572">
        <v>21.361177695513849</v>
      </c>
      <c r="D1101" s="548">
        <v>10169</v>
      </c>
      <c r="E1101" s="549">
        <v>14.02100460772758</v>
      </c>
      <c r="F1101" s="548">
        <v>5323.6</v>
      </c>
      <c r="G1101" s="550">
        <v>7.3401730877862672</v>
      </c>
    </row>
    <row r="1102" spans="1:7">
      <c r="A1102" s="545">
        <v>1985</v>
      </c>
      <c r="B1102" s="546">
        <v>13309.3</v>
      </c>
      <c r="C1102" s="572">
        <v>19.721257229826783</v>
      </c>
      <c r="D1102" s="548">
        <v>7917.4</v>
      </c>
      <c r="E1102" s="549">
        <v>11.731727588335266</v>
      </c>
      <c r="F1102" s="548">
        <v>5391.9000000000005</v>
      </c>
      <c r="G1102" s="550">
        <v>7.9895296414915178</v>
      </c>
    </row>
    <row r="1103" spans="1:7">
      <c r="A1103" s="545">
        <v>1986</v>
      </c>
      <c r="B1103" s="546">
        <v>10555.5</v>
      </c>
      <c r="C1103" s="572">
        <v>22.046533274454628</v>
      </c>
      <c r="D1103" s="548">
        <v>5434.9</v>
      </c>
      <c r="E1103" s="549">
        <v>11.351494831446491</v>
      </c>
      <c r="F1103" s="548">
        <v>5120.5999999999995</v>
      </c>
      <c r="G1103" s="550">
        <v>10.695038443008134</v>
      </c>
    </row>
    <row r="1104" spans="1:7">
      <c r="A1104" s="545">
        <v>1987</v>
      </c>
      <c r="B1104" s="546">
        <v>8967.2999999999993</v>
      </c>
      <c r="C1104" s="572">
        <v>16.859459439825709</v>
      </c>
      <c r="D1104" s="548">
        <v>5220.5</v>
      </c>
      <c r="E1104" s="549">
        <v>9.8150845857292737</v>
      </c>
      <c r="F1104" s="548">
        <v>3746.8</v>
      </c>
      <c r="G1104" s="550">
        <v>7.0443748540964357</v>
      </c>
    </row>
    <row r="1105" spans="1:7">
      <c r="A1105" s="545">
        <v>1988</v>
      </c>
      <c r="B1105" s="546">
        <v>8419.2999999999993</v>
      </c>
      <c r="C1105" s="572">
        <v>19.609441565064664</v>
      </c>
      <c r="D1105" s="548">
        <v>4562.8</v>
      </c>
      <c r="E1105" s="549">
        <v>10.627244542073221</v>
      </c>
      <c r="F1105" s="548">
        <v>3856.5</v>
      </c>
      <c r="G1105" s="550">
        <v>8.9821970229914463</v>
      </c>
    </row>
    <row r="1106" spans="1:7">
      <c r="A1106" s="545">
        <v>1989</v>
      </c>
      <c r="B1106" s="546">
        <v>9725.7000000000007</v>
      </c>
      <c r="C1106" s="572">
        <v>14.624441965142587</v>
      </c>
      <c r="D1106" s="548">
        <v>5373.5999999999995</v>
      </c>
      <c r="E1106" s="549">
        <v>8.0802308670728262</v>
      </c>
      <c r="F1106" s="548">
        <v>4352.1000000000004</v>
      </c>
      <c r="G1106" s="550">
        <v>6.5442110980697592</v>
      </c>
    </row>
    <row r="1107" spans="1:7">
      <c r="A1107" s="545">
        <v>1990</v>
      </c>
      <c r="B1107" s="546">
        <v>10557</v>
      </c>
      <c r="C1107" s="572">
        <v>9.2529840102202296</v>
      </c>
      <c r="D1107" s="548">
        <v>5475.5</v>
      </c>
      <c r="E1107" s="549">
        <v>4.7991582786739473</v>
      </c>
      <c r="F1107" s="548">
        <v>5081.5</v>
      </c>
      <c r="G1107" s="550">
        <v>4.4538257315462815</v>
      </c>
    </row>
    <row r="1108" spans="1:7">
      <c r="A1108" s="545">
        <v>1991</v>
      </c>
      <c r="B1108" s="546">
        <v>12129.8</v>
      </c>
      <c r="C1108" s="572">
        <v>12.479560287012829</v>
      </c>
      <c r="D1108" s="548">
        <v>6212.7</v>
      </c>
      <c r="E1108" s="549">
        <v>6.3918419260931421</v>
      </c>
      <c r="F1108" s="548">
        <v>5917.1</v>
      </c>
      <c r="G1108" s="550">
        <v>6.0877183609196868</v>
      </c>
    </row>
    <row r="1109" spans="1:7">
      <c r="A1109" s="545">
        <v>1992</v>
      </c>
      <c r="B1109" s="546">
        <v>15986</v>
      </c>
      <c r="C1109" s="572">
        <v>14.328374550020287</v>
      </c>
      <c r="D1109" s="548">
        <v>8303.2000000000007</v>
      </c>
      <c r="E1109" s="549">
        <v>7.4422219169103245</v>
      </c>
      <c r="F1109" s="548">
        <v>7682.8</v>
      </c>
      <c r="G1109" s="550">
        <v>6.8861526331099627</v>
      </c>
    </row>
    <row r="1110" spans="1:7">
      <c r="A1110" s="545">
        <v>1993</v>
      </c>
      <c r="B1110" s="546">
        <v>23192.799999999999</v>
      </c>
      <c r="C1110" s="572">
        <v>21.054464705460973</v>
      </c>
      <c r="D1110" s="548">
        <v>12844.8</v>
      </c>
      <c r="E1110" s="549">
        <v>11.66053207239769</v>
      </c>
      <c r="F1110" s="548">
        <v>10348</v>
      </c>
      <c r="G1110" s="550">
        <v>9.3939326330632866</v>
      </c>
    </row>
    <row r="1111" spans="1:7">
      <c r="A1111" s="545">
        <v>1994</v>
      </c>
      <c r="B1111" s="546">
        <v>24976.699999999997</v>
      </c>
      <c r="C1111" s="572">
        <v>23.089355197690541</v>
      </c>
      <c r="D1111" s="548">
        <v>12836.4</v>
      </c>
      <c r="E1111" s="549">
        <v>11.866427472790035</v>
      </c>
      <c r="F1111" s="548">
        <v>12140.3</v>
      </c>
      <c r="G1111" s="550">
        <v>11.222927724900506</v>
      </c>
    </row>
    <row r="1112" spans="1:7">
      <c r="A1112" s="545">
        <v>1995</v>
      </c>
      <c r="B1112" s="546">
        <v>27313.5</v>
      </c>
      <c r="C1112" s="572">
        <v>23.305897405775525</v>
      </c>
      <c r="D1112" s="548">
        <v>14656.800000000001</v>
      </c>
      <c r="E1112" s="549">
        <v>12.506265293608315</v>
      </c>
      <c r="F1112" s="548">
        <v>12656.7</v>
      </c>
      <c r="G1112" s="550">
        <v>10.79963211216721</v>
      </c>
    </row>
    <row r="1113" spans="1:7">
      <c r="A1113" s="545">
        <v>1996</v>
      </c>
      <c r="B1113" s="546">
        <v>28167.600000000002</v>
      </c>
      <c r="C1113" s="572">
        <v>21.211195529588249</v>
      </c>
      <c r="D1113" s="548">
        <v>14523.800000000001</v>
      </c>
      <c r="E1113" s="549">
        <v>10.936933272008757</v>
      </c>
      <c r="F1113" s="548">
        <v>13643.800000000001</v>
      </c>
      <c r="G1113" s="550">
        <v>10.274262257579494</v>
      </c>
    </row>
    <row r="1114" spans="1:7">
      <c r="A1114" s="545">
        <v>1997</v>
      </c>
      <c r="B1114" s="546">
        <v>29410</v>
      </c>
      <c r="C1114" s="572">
        <v>21.741303389300668</v>
      </c>
      <c r="D1114" s="548">
        <v>14173.6</v>
      </c>
      <c r="E1114" s="549">
        <v>10.477814951329206</v>
      </c>
      <c r="F1114" s="548">
        <v>15236.4</v>
      </c>
      <c r="G1114" s="550">
        <v>11.263488437971461</v>
      </c>
    </row>
    <row r="1115" spans="1:7">
      <c r="A1115" s="545">
        <v>1998</v>
      </c>
      <c r="B1115" s="546">
        <v>29255.8</v>
      </c>
      <c r="C1115" s="572">
        <v>23.706039324789042</v>
      </c>
      <c r="D1115" s="548">
        <v>14246.199999999999</v>
      </c>
      <c r="E1115" s="549">
        <v>11.54372730975771</v>
      </c>
      <c r="F1115" s="548">
        <v>15009.6</v>
      </c>
      <c r="G1115" s="550">
        <v>12.162312015031331</v>
      </c>
    </row>
    <row r="1116" spans="1:7">
      <c r="A1116" s="545">
        <v>1999</v>
      </c>
      <c r="B1116" s="546">
        <v>27170.1</v>
      </c>
      <c r="C1116" s="572">
        <v>19.135626262384349</v>
      </c>
      <c r="D1116" s="548">
        <v>14090</v>
      </c>
      <c r="E1116" s="549">
        <v>9.9234443022659278</v>
      </c>
      <c r="F1116" s="548">
        <v>13080.1</v>
      </c>
      <c r="G1116" s="550">
        <v>9.2121819601184214</v>
      </c>
    </row>
    <row r="1117" spans="1:7">
      <c r="A1117" s="545">
        <v>2000</v>
      </c>
      <c r="B1117" s="546">
        <v>27981.8</v>
      </c>
      <c r="C1117" s="572">
        <v>14.896944115005711</v>
      </c>
      <c r="D1117" s="548">
        <v>15449.3</v>
      </c>
      <c r="E1117" s="549">
        <v>8.2248947071295522</v>
      </c>
      <c r="F1117" s="548">
        <v>12532.5</v>
      </c>
      <c r="G1117" s="550">
        <v>6.672049407876159</v>
      </c>
    </row>
    <row r="1118" spans="1:7">
      <c r="A1118" s="545">
        <v>2001</v>
      </c>
      <c r="B1118" s="546">
        <v>33451.437310000001</v>
      </c>
      <c r="C1118" s="572">
        <v>18.809367684077095</v>
      </c>
      <c r="D1118" s="548">
        <v>17021.424310000002</v>
      </c>
      <c r="E1118" s="549">
        <v>9.5709558123461775</v>
      </c>
      <c r="F1118" s="548">
        <v>16430.012999999999</v>
      </c>
      <c r="G1118" s="551">
        <v>9.2384118717309178</v>
      </c>
    </row>
    <row r="1119" spans="1:7">
      <c r="A1119" s="545">
        <v>2002</v>
      </c>
      <c r="B1119" s="546">
        <v>36024.026409999999</v>
      </c>
      <c r="C1119" s="572">
        <v>19.262350650463649</v>
      </c>
      <c r="D1119" s="548">
        <v>18129.098999999998</v>
      </c>
      <c r="E1119" s="549">
        <v>9.6937820870026901</v>
      </c>
      <c r="F1119" s="548">
        <v>17894.927410000004</v>
      </c>
      <c r="G1119" s="551">
        <v>9.5685685634609587</v>
      </c>
    </row>
    <row r="1120" spans="1:7">
      <c r="A1120" s="545">
        <v>2003</v>
      </c>
      <c r="B1120" s="546">
        <v>40808.77175</v>
      </c>
      <c r="C1120" s="572">
        <v>18.377027687158108</v>
      </c>
      <c r="D1120" s="548">
        <v>20513.203750000001</v>
      </c>
      <c r="E1120" s="549">
        <v>9.2375167666266655</v>
      </c>
      <c r="F1120" s="548">
        <v>20295.567999999999</v>
      </c>
      <c r="G1120" s="551">
        <v>9.1395109205314462</v>
      </c>
    </row>
    <row r="1121" spans="1:7">
      <c r="A1121" s="545">
        <v>2004</v>
      </c>
      <c r="B1121" s="552">
        <v>43995.261599999998</v>
      </c>
      <c r="C1121" s="573">
        <v>15.111639045193856</v>
      </c>
      <c r="D1121" s="554">
        <v>22175.632300000001</v>
      </c>
      <c r="E1121" s="555">
        <v>7.6169600709123193</v>
      </c>
      <c r="F1121" s="554">
        <v>21819.629300000001</v>
      </c>
      <c r="G1121" s="556">
        <v>7.4946789742815376</v>
      </c>
    </row>
    <row r="1122" spans="1:7">
      <c r="A1122" s="545">
        <v>2005</v>
      </c>
      <c r="B1122" s="546">
        <v>47277.740799999992</v>
      </c>
      <c r="C1122" s="572">
        <v>12.330204063423752</v>
      </c>
      <c r="D1122" s="548">
        <v>24356.474999999999</v>
      </c>
      <c r="E1122" s="549">
        <v>6.3522558805449325</v>
      </c>
      <c r="F1122" s="548">
        <v>22921.265800000001</v>
      </c>
      <c r="G1122" s="551">
        <v>5.9779481828788219</v>
      </c>
    </row>
    <row r="1123" spans="1:7">
      <c r="A1123" s="545">
        <v>2006</v>
      </c>
      <c r="B1123" s="546">
        <v>52351.189762999995</v>
      </c>
      <c r="C1123" s="572">
        <v>10.635091774438653</v>
      </c>
      <c r="D1123" s="548">
        <v>27500.764563000001</v>
      </c>
      <c r="E1123" s="549">
        <v>5.5867527809548507</v>
      </c>
      <c r="F1123" s="548">
        <v>24850.425199999998</v>
      </c>
      <c r="G1123" s="551">
        <v>5.0483389934838039</v>
      </c>
    </row>
    <row r="1124" spans="1:7">
      <c r="A1124" s="545">
        <v>2007</v>
      </c>
      <c r="B1124" s="546">
        <v>61586.986154049511</v>
      </c>
      <c r="C1124" s="572">
        <v>11.29275187393392</v>
      </c>
      <c r="D1124" s="548">
        <v>30758.096732999998</v>
      </c>
      <c r="E1124" s="549">
        <v>5.6398855701658288</v>
      </c>
      <c r="F1124" s="548">
        <v>30828.889421049513</v>
      </c>
      <c r="G1124" s="551">
        <v>5.6528663037680911</v>
      </c>
    </row>
    <row r="1125" spans="1:7">
      <c r="A1125" s="545">
        <v>2008</v>
      </c>
      <c r="B1125" s="546">
        <v>104426.50664887589</v>
      </c>
      <c r="C1125" s="572">
        <v>14.80892803564606</v>
      </c>
      <c r="D1125" s="548">
        <v>58983.172656153947</v>
      </c>
      <c r="E1125" s="549">
        <v>8.3645195765865719</v>
      </c>
      <c r="F1125" s="548">
        <v>45443.33399272192</v>
      </c>
      <c r="G1125" s="551">
        <v>6.4444084590594839</v>
      </c>
    </row>
    <row r="1126" spans="1:7">
      <c r="A1126" s="545">
        <v>2009</v>
      </c>
      <c r="B1126" s="552">
        <v>155504.88633247232</v>
      </c>
      <c r="C1126" s="573">
        <v>29.049456604266368</v>
      </c>
      <c r="D1126" s="554">
        <v>81190.860486564299</v>
      </c>
      <c r="E1126" s="555">
        <v>15.167049949317157</v>
      </c>
      <c r="F1126" s="554">
        <v>74314.025845908036</v>
      </c>
      <c r="G1126" s="556">
        <v>13.882406654949211</v>
      </c>
    </row>
    <row r="1127" spans="1:7" ht="15.75" thickBot="1">
      <c r="A1127" s="557" t="s">
        <v>433</v>
      </c>
      <c r="B1127" s="558">
        <v>177466.76090767985</v>
      </c>
      <c r="C1127" s="574">
        <v>28.609067714678137</v>
      </c>
      <c r="D1127" s="560">
        <v>95897.871734499699</v>
      </c>
      <c r="E1127" s="561">
        <v>15.459507414873281</v>
      </c>
      <c r="F1127" s="560">
        <v>81568.889173180141</v>
      </c>
      <c r="G1127" s="562">
        <v>13.149560299804856</v>
      </c>
    </row>
    <row r="1128" spans="1:7" ht="15.75" thickBot="1">
      <c r="A1128" s="477" t="s">
        <v>419</v>
      </c>
      <c r="B1128" s="477"/>
      <c r="C1128" s="477"/>
      <c r="D1128" s="477"/>
      <c r="E1128" s="477"/>
      <c r="F1128" s="477"/>
      <c r="G1128" s="477"/>
    </row>
    <row r="1129" spans="1:7" ht="15.75" thickBot="1">
      <c r="A1129" s="452"/>
      <c r="B1129" s="453">
        <v>31315.606462680098</v>
      </c>
      <c r="C1129" s="453" t="s">
        <v>394</v>
      </c>
      <c r="D1129" s="453">
        <v>28880.922252795317</v>
      </c>
      <c r="E1129" s="453" t="s">
        <v>394</v>
      </c>
      <c r="F1129" s="453">
        <v>34758.499646658187</v>
      </c>
      <c r="G1129" s="478" t="s">
        <v>394</v>
      </c>
    </row>
    <row r="1130" spans="1:7">
      <c r="A1130" s="728" t="s">
        <v>72</v>
      </c>
      <c r="B1130" s="311"/>
      <c r="C1130" s="464"/>
      <c r="D1130" s="464"/>
      <c r="E1130" s="465"/>
      <c r="F1130" s="41"/>
    </row>
    <row r="1131" spans="1:7">
      <c r="A1131" s="463" t="s">
        <v>481</v>
      </c>
      <c r="B1131" s="311"/>
      <c r="C1131" s="464"/>
      <c r="D1131" s="464"/>
      <c r="E1131" s="465"/>
      <c r="F1131" s="463"/>
    </row>
    <row r="1132" spans="1:7">
      <c r="A1132" s="39" t="s">
        <v>482</v>
      </c>
      <c r="B1132" s="311"/>
      <c r="C1132" s="464"/>
      <c r="D1132" s="464"/>
      <c r="E1132" s="465"/>
      <c r="F1132" s="41"/>
    </row>
    <row r="1133" spans="1:7">
      <c r="A1133" s="505" t="s">
        <v>483</v>
      </c>
      <c r="B1133" s="505"/>
      <c r="C1133" s="505"/>
      <c r="D1133" s="505"/>
      <c r="E1133" s="505"/>
      <c r="F1133" s="505"/>
      <c r="G1133" s="505"/>
    </row>
    <row r="1134" spans="1:7">
      <c r="A1134" s="456" t="s">
        <v>397</v>
      </c>
      <c r="B1134" s="311"/>
      <c r="C1134" s="311"/>
      <c r="D1134" s="466"/>
      <c r="E1134" s="466"/>
      <c r="F1134" s="456"/>
    </row>
    <row r="1135" spans="1:7">
      <c r="A1135" s="457" t="s">
        <v>73</v>
      </c>
      <c r="B1135" s="25"/>
      <c r="C1135" s="25"/>
      <c r="D1135" s="25"/>
      <c r="E1135" s="25"/>
      <c r="F1135" s="25"/>
    </row>
    <row r="1136" spans="1:7">
      <c r="A1136" s="458" t="s">
        <v>398</v>
      </c>
      <c r="B1136" s="458"/>
      <c r="C1136" s="458"/>
      <c r="D1136" s="458"/>
      <c r="E1136" s="458"/>
      <c r="F1136" s="458"/>
      <c r="G1136" s="458"/>
    </row>
    <row r="1137" spans="1:7">
      <c r="A1137" s="458" t="s">
        <v>399</v>
      </c>
      <c r="B1137" s="458"/>
      <c r="C1137" s="458"/>
      <c r="D1137" s="458"/>
      <c r="E1137" s="458"/>
      <c r="F1137" s="458"/>
      <c r="G1137" s="458"/>
    </row>
    <row r="1139" spans="1:7">
      <c r="A1139" s="460" t="s">
        <v>489</v>
      </c>
      <c r="B1139" s="460"/>
      <c r="C1139" s="460"/>
      <c r="D1139" s="460"/>
      <c r="E1139" s="460"/>
      <c r="F1139" s="460"/>
      <c r="G1139" s="460"/>
    </row>
    <row r="1140" spans="1:7" ht="15.75" thickBot="1">
      <c r="A1140" s="417" t="s">
        <v>411</v>
      </c>
      <c r="B1140" s="417"/>
      <c r="C1140" s="461"/>
      <c r="D1140" s="461"/>
    </row>
    <row r="1141" spans="1:7" ht="15.75" thickBot="1">
      <c r="A1141" s="733" t="s">
        <v>490</v>
      </c>
      <c r="B1141" s="734" t="s">
        <v>491</v>
      </c>
      <c r="C1141" s="735"/>
      <c r="D1141" s="734" t="s">
        <v>492</v>
      </c>
      <c r="E1141" s="735"/>
      <c r="F1141" s="736" t="s">
        <v>493</v>
      </c>
      <c r="G1141" s="737"/>
    </row>
    <row r="1142" spans="1:7">
      <c r="A1142" s="538">
        <v>1962</v>
      </c>
      <c r="B1142" s="738">
        <v>36.200000000000003</v>
      </c>
      <c r="C1142" s="739"/>
      <c r="D1142" s="738">
        <v>46.3</v>
      </c>
      <c r="E1142" s="740"/>
      <c r="F1142" s="739">
        <v>10.099999999999994</v>
      </c>
      <c r="G1142" s="740"/>
    </row>
    <row r="1143" spans="1:7">
      <c r="A1143" s="538">
        <v>1963</v>
      </c>
      <c r="B1143" s="741">
        <v>45</v>
      </c>
      <c r="C1143" s="742">
        <v>154.69999999999999</v>
      </c>
      <c r="D1143" s="741">
        <v>154.69999999999999</v>
      </c>
      <c r="E1143" s="743">
        <v>109.69999999999999</v>
      </c>
      <c r="F1143" s="742">
        <v>109.69999999999999</v>
      </c>
      <c r="G1143" s="743"/>
    </row>
    <row r="1144" spans="1:7">
      <c r="A1144" s="538">
        <v>1964</v>
      </c>
      <c r="B1144" s="741">
        <v>55.9</v>
      </c>
      <c r="C1144" s="742">
        <v>581.4</v>
      </c>
      <c r="D1144" s="741">
        <v>581.4</v>
      </c>
      <c r="E1144" s="743">
        <v>525.5</v>
      </c>
      <c r="F1144" s="742">
        <v>525.5</v>
      </c>
      <c r="G1144" s="743"/>
    </row>
    <row r="1145" spans="1:7">
      <c r="A1145" s="538">
        <v>1965</v>
      </c>
      <c r="B1145" s="741">
        <v>52.5</v>
      </c>
      <c r="C1145" s="742">
        <v>874.2</v>
      </c>
      <c r="D1145" s="741">
        <v>874.2</v>
      </c>
      <c r="E1145" s="743">
        <v>821.7</v>
      </c>
      <c r="F1145" s="742">
        <v>821.7</v>
      </c>
      <c r="G1145" s="743"/>
    </row>
    <row r="1146" spans="1:7">
      <c r="A1146" s="538">
        <v>1966</v>
      </c>
      <c r="B1146" s="741">
        <v>41.5</v>
      </c>
      <c r="C1146" s="742">
        <v>1134.5</v>
      </c>
      <c r="D1146" s="741">
        <v>1134.5</v>
      </c>
      <c r="E1146" s="743">
        <v>1093</v>
      </c>
      <c r="F1146" s="742">
        <v>1093</v>
      </c>
      <c r="G1146" s="743"/>
    </row>
    <row r="1147" spans="1:7">
      <c r="A1147" s="538">
        <v>1967</v>
      </c>
      <c r="B1147" s="741">
        <v>147.19999999999999</v>
      </c>
      <c r="C1147" s="742">
        <v>1178.9000000000001</v>
      </c>
      <c r="D1147" s="741">
        <v>1178.9000000000001</v>
      </c>
      <c r="E1147" s="743">
        <v>1031.7</v>
      </c>
      <c r="F1147" s="742">
        <v>1031.7</v>
      </c>
      <c r="G1147" s="743"/>
    </row>
    <row r="1148" spans="1:7">
      <c r="A1148" s="538">
        <v>1968</v>
      </c>
      <c r="B1148" s="741">
        <v>311.2</v>
      </c>
      <c r="C1148" s="742">
        <v>1552.7</v>
      </c>
      <c r="D1148" s="741">
        <v>1552.7</v>
      </c>
      <c r="E1148" s="743">
        <v>1241.5</v>
      </c>
      <c r="F1148" s="742">
        <v>1241.5</v>
      </c>
      <c r="G1148" s="743"/>
    </row>
    <row r="1149" spans="1:7">
      <c r="A1149" s="538">
        <v>1969</v>
      </c>
      <c r="B1149" s="741">
        <v>592.79999999999995</v>
      </c>
      <c r="C1149" s="742">
        <v>1873.8</v>
      </c>
      <c r="D1149" s="741">
        <v>1873.8</v>
      </c>
      <c r="E1149" s="743">
        <v>1281</v>
      </c>
      <c r="F1149" s="742">
        <v>1281</v>
      </c>
      <c r="G1149" s="743"/>
    </row>
    <row r="1150" spans="1:7">
      <c r="A1150" s="538">
        <v>1970</v>
      </c>
      <c r="B1150" s="741">
        <v>352.4</v>
      </c>
      <c r="C1150" s="742">
        <v>2009.3</v>
      </c>
      <c r="D1150" s="741">
        <v>2009.3</v>
      </c>
      <c r="E1150" s="743">
        <v>1656.9</v>
      </c>
      <c r="F1150" s="742">
        <v>1656.9</v>
      </c>
      <c r="G1150" s="743"/>
    </row>
    <row r="1151" spans="1:7">
      <c r="A1151" s="545">
        <v>1971</v>
      </c>
      <c r="B1151" s="741">
        <v>469.4</v>
      </c>
      <c r="C1151" s="742">
        <v>3065.5</v>
      </c>
      <c r="D1151" s="741">
        <v>3065.5</v>
      </c>
      <c r="E1151" s="743">
        <v>2596.1</v>
      </c>
      <c r="F1151" s="742">
        <v>2596.1</v>
      </c>
      <c r="G1151" s="743"/>
    </row>
    <row r="1152" spans="1:7">
      <c r="A1152" s="545">
        <v>1972</v>
      </c>
      <c r="B1152" s="741">
        <v>757.6</v>
      </c>
      <c r="C1152" s="742">
        <v>3889.3</v>
      </c>
      <c r="D1152" s="741">
        <v>3889.3</v>
      </c>
      <c r="E1152" s="743">
        <v>3131.7000000000003</v>
      </c>
      <c r="F1152" s="742">
        <v>3131.7000000000003</v>
      </c>
      <c r="G1152" s="743"/>
    </row>
    <row r="1153" spans="1:7">
      <c r="A1153" s="545">
        <v>1973</v>
      </c>
      <c r="B1153" s="741">
        <v>1018.9</v>
      </c>
      <c r="C1153" s="742">
        <v>6471.7</v>
      </c>
      <c r="D1153" s="741">
        <v>6471.7</v>
      </c>
      <c r="E1153" s="743">
        <v>5452.8</v>
      </c>
      <c r="F1153" s="742">
        <v>5452.8</v>
      </c>
      <c r="G1153" s="743"/>
    </row>
    <row r="1154" spans="1:7">
      <c r="A1154" s="545" t="s">
        <v>432</v>
      </c>
      <c r="B1154" s="741">
        <v>2266.1</v>
      </c>
      <c r="C1154" s="742">
        <v>23599.4</v>
      </c>
      <c r="D1154" s="741">
        <v>23599.4</v>
      </c>
      <c r="E1154" s="743">
        <v>21333.300000000003</v>
      </c>
      <c r="F1154" s="742">
        <v>21333.300000000003</v>
      </c>
      <c r="G1154" s="743"/>
    </row>
    <row r="1155" spans="1:7">
      <c r="A1155" s="545">
        <v>1975</v>
      </c>
      <c r="B1155" s="741">
        <v>3795</v>
      </c>
      <c r="C1155" s="742">
        <v>22681</v>
      </c>
      <c r="D1155" s="741">
        <v>22681</v>
      </c>
      <c r="E1155" s="743">
        <v>18886</v>
      </c>
      <c r="F1155" s="742">
        <v>18886</v>
      </c>
      <c r="G1155" s="743"/>
    </row>
    <row r="1156" spans="1:7">
      <c r="A1156" s="545">
        <v>1976</v>
      </c>
      <c r="B1156" s="741">
        <v>4103</v>
      </c>
      <c r="C1156" s="742">
        <v>27319.599999999999</v>
      </c>
      <c r="D1156" s="741">
        <v>27319.599999999999</v>
      </c>
      <c r="E1156" s="743">
        <v>23216.6</v>
      </c>
      <c r="F1156" s="742">
        <v>23216.6</v>
      </c>
      <c r="G1156" s="743"/>
    </row>
    <row r="1157" spans="1:7">
      <c r="A1157" s="545">
        <v>1977</v>
      </c>
      <c r="B1157" s="741">
        <v>5430.2</v>
      </c>
      <c r="C1157" s="742">
        <v>30554.9</v>
      </c>
      <c r="D1157" s="741">
        <v>30554.9</v>
      </c>
      <c r="E1157" s="743">
        <v>25124.7</v>
      </c>
      <c r="F1157" s="742">
        <v>25124.7</v>
      </c>
      <c r="G1157" s="743"/>
    </row>
    <row r="1158" spans="1:7">
      <c r="A1158" s="545">
        <v>1978</v>
      </c>
      <c r="B1158" s="741">
        <v>6307.2</v>
      </c>
      <c r="C1158" s="742">
        <v>27780.5</v>
      </c>
      <c r="D1158" s="741">
        <v>27780.5</v>
      </c>
      <c r="E1158" s="743">
        <v>21473.3</v>
      </c>
      <c r="F1158" s="742">
        <v>21473.3</v>
      </c>
      <c r="G1158" s="743"/>
    </row>
    <row r="1159" spans="1:7">
      <c r="A1159" s="545">
        <v>1979</v>
      </c>
      <c r="B1159" s="741">
        <v>7752.1</v>
      </c>
      <c r="C1159" s="742">
        <v>40820.9</v>
      </c>
      <c r="D1159" s="741">
        <v>40820.9</v>
      </c>
      <c r="E1159" s="743">
        <v>33068.800000000003</v>
      </c>
      <c r="F1159" s="742">
        <v>33068.800000000003</v>
      </c>
      <c r="G1159" s="743"/>
    </row>
    <row r="1160" spans="1:7">
      <c r="A1160" s="545">
        <v>1980</v>
      </c>
      <c r="B1160" s="741">
        <v>10471.299999999999</v>
      </c>
      <c r="C1160" s="742">
        <v>56180</v>
      </c>
      <c r="D1160" s="741">
        <v>56180</v>
      </c>
      <c r="E1160" s="743">
        <v>45708.7</v>
      </c>
      <c r="F1160" s="742">
        <v>45708.7</v>
      </c>
      <c r="G1160" s="743"/>
    </row>
    <row r="1161" spans="1:7">
      <c r="A1161" s="545">
        <v>1981</v>
      </c>
      <c r="B1161" s="741">
        <v>12533.3</v>
      </c>
      <c r="C1161" s="742">
        <v>55426.6</v>
      </c>
      <c r="D1161" s="741">
        <v>55426.6</v>
      </c>
      <c r="E1161" s="743">
        <v>42893.3</v>
      </c>
      <c r="F1161" s="742">
        <v>42893.3</v>
      </c>
      <c r="G1161" s="743"/>
    </row>
    <row r="1162" spans="1:7">
      <c r="A1162" s="545">
        <v>1982</v>
      </c>
      <c r="B1162" s="741">
        <v>12707.9</v>
      </c>
      <c r="C1162" s="742">
        <v>45559.4</v>
      </c>
      <c r="D1162" s="741">
        <v>45559.4</v>
      </c>
      <c r="E1162" s="743">
        <v>32851.5</v>
      </c>
      <c r="F1162" s="742">
        <v>32851.5</v>
      </c>
      <c r="G1162" s="743"/>
    </row>
    <row r="1163" spans="1:7">
      <c r="A1163" s="545">
        <v>1983</v>
      </c>
      <c r="B1163" s="741">
        <v>8710.7000000000007</v>
      </c>
      <c r="C1163" s="742">
        <v>34769.1</v>
      </c>
      <c r="D1163" s="741">
        <v>34769.1</v>
      </c>
      <c r="E1163" s="743">
        <v>26058.399999999998</v>
      </c>
      <c r="F1163" s="742">
        <v>26058.399999999998</v>
      </c>
      <c r="G1163" s="743"/>
    </row>
    <row r="1164" spans="1:7">
      <c r="A1164" s="545">
        <v>1984</v>
      </c>
      <c r="B1164" s="741">
        <v>6092.2</v>
      </c>
      <c r="C1164" s="742">
        <v>33459.800000000003</v>
      </c>
      <c r="D1164" s="741">
        <v>33459.800000000003</v>
      </c>
      <c r="E1164" s="743">
        <v>27367.600000000002</v>
      </c>
      <c r="F1164" s="742">
        <v>27367.600000000002</v>
      </c>
      <c r="G1164" s="743"/>
    </row>
    <row r="1165" spans="1:7">
      <c r="A1165" s="545">
        <v>1985</v>
      </c>
      <c r="B1165" s="741">
        <v>5596.3</v>
      </c>
      <c r="C1165" s="742">
        <v>30652.1</v>
      </c>
      <c r="D1165" s="741">
        <v>30652.1</v>
      </c>
      <c r="E1165" s="743">
        <v>25055.8</v>
      </c>
      <c r="F1165" s="742">
        <v>25055.8</v>
      </c>
      <c r="G1165" s="743"/>
    </row>
    <row r="1166" spans="1:7">
      <c r="A1166" s="545">
        <v>1986</v>
      </c>
      <c r="B1166" s="741">
        <v>5577.9</v>
      </c>
      <c r="C1166" s="742">
        <v>20494.099999999999</v>
      </c>
      <c r="D1166" s="741">
        <v>20494.099999999999</v>
      </c>
      <c r="E1166" s="743">
        <v>14916.199999999999</v>
      </c>
      <c r="F1166" s="742">
        <v>14916.199999999999</v>
      </c>
      <c r="G1166" s="743"/>
    </row>
    <row r="1167" spans="1:7">
      <c r="A1167" s="545">
        <v>1987</v>
      </c>
      <c r="B1167" s="741">
        <v>5596.2</v>
      </c>
      <c r="C1167" s="742">
        <v>29746.9</v>
      </c>
      <c r="D1167" s="741">
        <v>29746.9</v>
      </c>
      <c r="E1167" s="743">
        <v>24150.7</v>
      </c>
      <c r="F1167" s="742">
        <v>24150.7</v>
      </c>
      <c r="G1167" s="743"/>
    </row>
    <row r="1168" spans="1:7">
      <c r="A1168" s="545">
        <v>1988</v>
      </c>
      <c r="B1168" s="741">
        <v>6667.3</v>
      </c>
      <c r="C1168" s="742">
        <v>17619.400000000001</v>
      </c>
      <c r="D1168" s="741">
        <v>17619.400000000001</v>
      </c>
      <c r="E1168" s="743">
        <v>10952.100000000002</v>
      </c>
      <c r="F1168" s="742">
        <v>10952.100000000002</v>
      </c>
      <c r="G1168" s="743"/>
    </row>
    <row r="1169" spans="1:7">
      <c r="A1169" s="545">
        <v>1989</v>
      </c>
      <c r="B1169" s="741">
        <v>7426.6</v>
      </c>
      <c r="C1169" s="742">
        <v>21823.1</v>
      </c>
      <c r="D1169" s="741">
        <v>21823.1</v>
      </c>
      <c r="E1169" s="743">
        <v>14396.499999999998</v>
      </c>
      <c r="F1169" s="742">
        <v>14396.499999999998</v>
      </c>
      <c r="G1169" s="743"/>
    </row>
    <row r="1170" spans="1:7">
      <c r="A1170" s="545">
        <v>1990</v>
      </c>
      <c r="B1170" s="741">
        <v>8747</v>
      </c>
      <c r="C1170" s="742">
        <v>41069.5</v>
      </c>
      <c r="D1170" s="741">
        <v>41069.5</v>
      </c>
      <c r="E1170" s="743">
        <v>32322.5</v>
      </c>
      <c r="F1170" s="742">
        <v>32322.5</v>
      </c>
      <c r="G1170" s="743"/>
    </row>
    <row r="1171" spans="1:7">
      <c r="A1171" s="545">
        <v>1991</v>
      </c>
      <c r="B1171" s="741">
        <v>9406.5</v>
      </c>
      <c r="C1171" s="742">
        <v>50298.5</v>
      </c>
      <c r="D1171" s="741">
        <v>50298.5</v>
      </c>
      <c r="E1171" s="743">
        <v>40892</v>
      </c>
      <c r="F1171" s="742">
        <v>40892</v>
      </c>
      <c r="G1171" s="743"/>
    </row>
    <row r="1172" spans="1:7">
      <c r="A1172" s="545">
        <v>1992</v>
      </c>
      <c r="B1172" s="741">
        <v>12681.5</v>
      </c>
      <c r="C1172" s="742">
        <v>57415.1</v>
      </c>
      <c r="D1172" s="741">
        <v>57415.1</v>
      </c>
      <c r="E1172" s="743">
        <v>44733.599999999999</v>
      </c>
      <c r="F1172" s="742">
        <v>44733.599999999999</v>
      </c>
      <c r="G1172" s="743"/>
    </row>
    <row r="1173" spans="1:7">
      <c r="A1173" s="545">
        <v>1993</v>
      </c>
      <c r="B1173" s="741">
        <v>15487.9</v>
      </c>
      <c r="C1173" s="742">
        <v>53349</v>
      </c>
      <c r="D1173" s="741">
        <v>53349</v>
      </c>
      <c r="E1173" s="743">
        <v>37861.1</v>
      </c>
      <c r="F1173" s="742">
        <v>37861.1</v>
      </c>
      <c r="G1173" s="743"/>
    </row>
    <row r="1174" spans="1:7">
      <c r="A1174" s="545">
        <v>1994</v>
      </c>
      <c r="B1174" s="741">
        <v>19297.3</v>
      </c>
      <c r="C1174" s="742">
        <v>45574.7</v>
      </c>
      <c r="D1174" s="741">
        <v>45574.7</v>
      </c>
      <c r="E1174" s="743">
        <v>26277.399999999998</v>
      </c>
      <c r="F1174" s="742">
        <v>26277.399999999998</v>
      </c>
      <c r="G1174" s="743"/>
    </row>
    <row r="1175" spans="1:7">
      <c r="A1175" s="545">
        <v>1995</v>
      </c>
      <c r="B1175" s="741">
        <v>17514.7</v>
      </c>
      <c r="C1175" s="742">
        <v>48612.9</v>
      </c>
      <c r="D1175" s="741">
        <v>48612.9</v>
      </c>
      <c r="E1175" s="743">
        <v>31098.2</v>
      </c>
      <c r="F1175" s="742">
        <v>31098.2</v>
      </c>
      <c r="G1175" s="743"/>
    </row>
    <row r="1176" spans="1:7">
      <c r="A1176" s="545">
        <v>1996</v>
      </c>
      <c r="B1176" s="741">
        <v>16677</v>
      </c>
      <c r="C1176" s="742">
        <v>57946</v>
      </c>
      <c r="D1176" s="741">
        <v>57946</v>
      </c>
      <c r="E1176" s="743">
        <v>41269</v>
      </c>
      <c r="F1176" s="742">
        <v>41269</v>
      </c>
      <c r="G1176" s="743"/>
    </row>
    <row r="1177" spans="1:7">
      <c r="A1177" s="545">
        <v>1997</v>
      </c>
      <c r="B1177" s="741">
        <v>15592.2</v>
      </c>
      <c r="C1177" s="742">
        <v>59848.2</v>
      </c>
      <c r="D1177" s="741">
        <v>59848.2</v>
      </c>
      <c r="E1177" s="743">
        <v>44256</v>
      </c>
      <c r="F1177" s="742">
        <v>44256</v>
      </c>
      <c r="G1177" s="743"/>
    </row>
    <row r="1178" spans="1:7">
      <c r="A1178" s="545">
        <v>1998</v>
      </c>
      <c r="B1178" s="741">
        <v>18715.5</v>
      </c>
      <c r="C1178" s="742">
        <v>45590.7</v>
      </c>
      <c r="D1178" s="741">
        <v>45590.7</v>
      </c>
      <c r="E1178" s="743">
        <v>26875.199999999997</v>
      </c>
      <c r="F1178" s="742">
        <v>26875.199999999997</v>
      </c>
      <c r="G1178" s="743"/>
    </row>
    <row r="1179" spans="1:7">
      <c r="A1179" s="545">
        <v>1999</v>
      </c>
      <c r="B1179" s="741">
        <v>21242</v>
      </c>
      <c r="C1179" s="742">
        <v>56168.2</v>
      </c>
      <c r="D1179" s="741">
        <v>56168.2</v>
      </c>
      <c r="E1179" s="743">
        <v>34926.199999999997</v>
      </c>
      <c r="F1179" s="742">
        <v>34926.199999999997</v>
      </c>
      <c r="G1179" s="743"/>
    </row>
    <row r="1180" spans="1:7">
      <c r="A1180" s="545">
        <v>2000</v>
      </c>
      <c r="B1180" s="741">
        <v>20629.7</v>
      </c>
      <c r="C1180" s="742">
        <v>95300</v>
      </c>
      <c r="D1180" s="741">
        <v>95300</v>
      </c>
      <c r="E1180" s="743">
        <v>74670.3</v>
      </c>
      <c r="F1180" s="742">
        <v>74670.3</v>
      </c>
      <c r="G1180" s="743"/>
    </row>
    <row r="1181" spans="1:7">
      <c r="A1181" s="545">
        <v>2001</v>
      </c>
      <c r="B1181" s="741">
        <v>21234.400000000001</v>
      </c>
      <c r="C1181" s="742">
        <v>84634.6</v>
      </c>
      <c r="D1181" s="741">
        <v>84634.6</v>
      </c>
      <c r="E1181" s="743">
        <v>63400.200000000004</v>
      </c>
      <c r="F1181" s="742">
        <v>63400.200000000004</v>
      </c>
      <c r="G1181" s="743"/>
    </row>
    <row r="1182" spans="1:7">
      <c r="A1182" s="545">
        <v>2002</v>
      </c>
      <c r="B1182" s="741">
        <v>22535.599999999999</v>
      </c>
      <c r="C1182" s="742">
        <v>83275.100000000006</v>
      </c>
      <c r="D1182" s="741">
        <v>83275.100000000006</v>
      </c>
      <c r="E1182" s="743">
        <v>60739.500000000007</v>
      </c>
      <c r="F1182" s="742">
        <v>60739.500000000007</v>
      </c>
      <c r="G1182" s="743"/>
    </row>
    <row r="1183" spans="1:7">
      <c r="A1183" s="545">
        <v>2003</v>
      </c>
      <c r="B1183" s="741">
        <v>26914.1</v>
      </c>
      <c r="C1183" s="742">
        <v>104074.9</v>
      </c>
      <c r="D1183" s="741">
        <v>104074.9</v>
      </c>
      <c r="E1183" s="743">
        <v>77160.799999999988</v>
      </c>
      <c r="F1183" s="742">
        <v>77160.799999999988</v>
      </c>
      <c r="G1183" s="743"/>
    </row>
    <row r="1184" spans="1:7">
      <c r="A1184" s="545">
        <v>2004</v>
      </c>
      <c r="B1184" s="741">
        <v>33115</v>
      </c>
      <c r="C1184" s="742">
        <v>141113.5</v>
      </c>
      <c r="D1184" s="741">
        <v>141113.5</v>
      </c>
      <c r="E1184" s="743">
        <v>107998.5</v>
      </c>
      <c r="F1184" s="742">
        <v>107998.5</v>
      </c>
      <c r="G1184" s="743"/>
    </row>
    <row r="1185" spans="1:7">
      <c r="A1185" s="545">
        <v>2005</v>
      </c>
      <c r="B1185" s="741">
        <v>35214.300000000003</v>
      </c>
      <c r="C1185" s="742">
        <v>195819.63666159048</v>
      </c>
      <c r="D1185" s="741">
        <v>191125</v>
      </c>
      <c r="E1185" s="743">
        <v>160605.3366615905</v>
      </c>
      <c r="F1185" s="742">
        <v>155911</v>
      </c>
      <c r="G1185" s="743"/>
    </row>
    <row r="1186" spans="1:7">
      <c r="A1186" s="545">
        <v>2006</v>
      </c>
      <c r="B1186" s="741">
        <v>45697.914200000007</v>
      </c>
      <c r="C1186" s="742">
        <v>251345.83523639059</v>
      </c>
      <c r="D1186" s="741">
        <v>251345.83523639059</v>
      </c>
      <c r="E1186" s="743">
        <v>205647.92103639059</v>
      </c>
      <c r="F1186" s="742">
        <v>205647.92103639059</v>
      </c>
      <c r="G1186" s="743"/>
    </row>
    <row r="1187" spans="1:7">
      <c r="A1187" s="545">
        <v>2007</v>
      </c>
      <c r="B1187" s="741">
        <v>63342.806100000002</v>
      </c>
      <c r="C1187" s="742">
        <v>274278.35402637231</v>
      </c>
      <c r="D1187" s="741">
        <v>274278.35402637231</v>
      </c>
      <c r="E1187" s="743">
        <v>210935.54792637232</v>
      </c>
      <c r="F1187" s="742">
        <v>210935.54792637232</v>
      </c>
      <c r="G1187" s="743"/>
    </row>
    <row r="1188" spans="1:7">
      <c r="A1188" s="545">
        <v>2008</v>
      </c>
      <c r="B1188" s="741">
        <v>90277</v>
      </c>
      <c r="C1188" s="742">
        <v>372844.91346716584</v>
      </c>
      <c r="D1188" s="741">
        <v>372844.91346716584</v>
      </c>
      <c r="E1188" s="743">
        <v>282567.91346716584</v>
      </c>
      <c r="F1188" s="742">
        <v>282567.91346716584</v>
      </c>
      <c r="G1188" s="743"/>
    </row>
    <row r="1189" spans="1:7">
      <c r="A1189" s="545">
        <v>2009</v>
      </c>
      <c r="B1189" s="741">
        <v>93872.2</v>
      </c>
      <c r="C1189" s="742">
        <v>214827.21215766389</v>
      </c>
      <c r="D1189" s="741">
        <v>214827.21215766389</v>
      </c>
      <c r="E1189" s="743">
        <v>120955.01215766389</v>
      </c>
      <c r="F1189" s="742">
        <v>120955.01215766389</v>
      </c>
      <c r="G1189" s="743"/>
    </row>
    <row r="1190" spans="1:7" ht="15.75" thickBot="1">
      <c r="A1190" s="744">
        <v>2010</v>
      </c>
      <c r="B1190" s="745">
        <v>86574.1</v>
      </c>
      <c r="C1190" s="746">
        <v>300707.93517219246</v>
      </c>
      <c r="D1190" s="747" t="s">
        <v>494</v>
      </c>
      <c r="E1190" s="748">
        <v>214133.83517219246</v>
      </c>
      <c r="F1190" s="746" t="s">
        <v>495</v>
      </c>
      <c r="G1190" s="749"/>
    </row>
    <row r="1191" spans="1:7">
      <c r="A1191" s="477" t="s">
        <v>496</v>
      </c>
      <c r="B1191" s="477"/>
      <c r="C1191" s="477"/>
      <c r="D1191" s="477"/>
      <c r="E1191" s="477"/>
      <c r="F1191" s="477"/>
      <c r="G1191" s="477"/>
    </row>
    <row r="1192" spans="1:7" ht="15.75" thickBot="1">
      <c r="A1192" s="750"/>
      <c r="B1192" s="751">
        <v>239054.97237569062</v>
      </c>
      <c r="C1192" s="752">
        <v>14865.805761817173</v>
      </c>
      <c r="D1192" s="751">
        <v>649364.36285097199</v>
      </c>
      <c r="E1192" s="752">
        <v>12823.763363642491</v>
      </c>
      <c r="F1192" s="751">
        <v>2119979.207920793</v>
      </c>
      <c r="G1192" s="752" t="e">
        <v>#DIV/0!</v>
      </c>
    </row>
    <row r="1193" spans="1:7" ht="15.75" thickBot="1">
      <c r="A1193" s="753"/>
      <c r="B1193" s="754"/>
      <c r="C1193" s="754"/>
      <c r="D1193" s="754"/>
      <c r="E1193" s="754"/>
      <c r="F1193" s="754"/>
      <c r="G1193" s="754"/>
    </row>
    <row r="1194" spans="1:7">
      <c r="A1194" s="755" t="s">
        <v>72</v>
      </c>
      <c r="B1194" s="756"/>
      <c r="C1194" s="756"/>
      <c r="D1194" s="756"/>
      <c r="E1194" s="756"/>
      <c r="F1194" s="756"/>
      <c r="G1194" s="756"/>
    </row>
    <row r="1195" spans="1:7">
      <c r="A1195" s="757" t="s">
        <v>497</v>
      </c>
      <c r="B1195" s="758"/>
      <c r="C1195" s="758"/>
      <c r="D1195" s="758"/>
      <c r="E1195" s="758"/>
      <c r="F1195" s="758"/>
      <c r="G1195" s="758"/>
    </row>
    <row r="1196" spans="1:7">
      <c r="A1196" s="759" t="s">
        <v>498</v>
      </c>
      <c r="B1196" s="760"/>
      <c r="C1196" s="760"/>
      <c r="D1196" s="760"/>
      <c r="E1196" s="760"/>
      <c r="F1196" s="760"/>
      <c r="G1196" s="760"/>
    </row>
    <row r="1197" spans="1:7">
      <c r="A1197" s="456" t="s">
        <v>396</v>
      </c>
      <c r="B1197" s="449"/>
      <c r="C1197" s="449"/>
      <c r="D1197" s="449"/>
      <c r="E1197" s="449"/>
      <c r="F1197" s="456"/>
      <c r="G1197" s="449"/>
    </row>
    <row r="1198" spans="1:7">
      <c r="A1198" s="456" t="s">
        <v>397</v>
      </c>
      <c r="B1198" s="311"/>
      <c r="C1198" s="311"/>
      <c r="D1198" s="311"/>
      <c r="E1198" s="311"/>
      <c r="F1198" s="456"/>
    </row>
    <row r="1199" spans="1:7">
      <c r="A1199" s="761" t="s">
        <v>499</v>
      </c>
      <c r="B1199" s="761"/>
      <c r="C1199" s="761"/>
      <c r="D1199" s="761"/>
      <c r="E1199" s="761"/>
      <c r="F1199" s="761"/>
      <c r="G1199" s="761"/>
    </row>
    <row r="1200" spans="1:7">
      <c r="A1200" s="762" t="s">
        <v>500</v>
      </c>
      <c r="B1200" s="43"/>
      <c r="C1200" s="763"/>
      <c r="D1200" s="763"/>
      <c r="E1200" s="763"/>
      <c r="F1200" s="762"/>
      <c r="G1200" s="11"/>
    </row>
    <row r="1201" spans="1:7">
      <c r="A1201" s="762"/>
      <c r="B1201" s="43"/>
      <c r="C1201" s="763"/>
      <c r="D1201" s="763"/>
      <c r="E1201" s="763"/>
      <c r="F1201" s="762"/>
      <c r="G1201" s="11"/>
    </row>
    <row r="1202" spans="1:7">
      <c r="A1202" s="460" t="s">
        <v>501</v>
      </c>
      <c r="B1202" s="460"/>
      <c r="C1202" s="460"/>
      <c r="D1202" s="460"/>
      <c r="E1202" s="460"/>
      <c r="F1202" s="460"/>
      <c r="G1202" s="460"/>
    </row>
    <row r="1203" spans="1:7" ht="15.75" thickBot="1">
      <c r="A1203" s="417" t="s">
        <v>447</v>
      </c>
      <c r="B1203" s="417"/>
      <c r="C1203" s="461"/>
      <c r="D1203" s="461"/>
    </row>
    <row r="1204" spans="1:7" ht="15.75" thickBot="1">
      <c r="A1204" s="733" t="s">
        <v>490</v>
      </c>
      <c r="B1204" s="734" t="s">
        <v>491</v>
      </c>
      <c r="C1204" s="735"/>
      <c r="D1204" s="764" t="s">
        <v>492</v>
      </c>
      <c r="E1204" s="735"/>
      <c r="F1204" s="736" t="s">
        <v>502</v>
      </c>
      <c r="G1204" s="737"/>
    </row>
    <row r="1205" spans="1:7">
      <c r="A1205" s="538">
        <v>1970</v>
      </c>
      <c r="B1205" s="765">
        <v>10.785995399295174</v>
      </c>
      <c r="C1205" s="766"/>
      <c r="D1205" s="765">
        <v>61.499150271860934</v>
      </c>
      <c r="E1205" s="767">
        <v>50.713154872565767</v>
      </c>
      <c r="F1205" s="766">
        <v>50.713154872565767</v>
      </c>
      <c r="G1205" s="767"/>
    </row>
    <row r="1206" spans="1:7">
      <c r="A1206" s="545">
        <v>1971</v>
      </c>
      <c r="B1206" s="765">
        <v>9.3449729823360936</v>
      </c>
      <c r="C1206" s="766">
        <v>61.029004425546006</v>
      </c>
      <c r="D1206" s="765">
        <v>61.029004425546006</v>
      </c>
      <c r="E1206" s="767">
        <v>51.684031443209911</v>
      </c>
      <c r="F1206" s="766">
        <v>51.684031443209911</v>
      </c>
      <c r="G1206" s="767"/>
    </row>
    <row r="1207" spans="1:7">
      <c r="A1207" s="545">
        <v>1972</v>
      </c>
      <c r="B1207" s="765">
        <v>11.506543357986503</v>
      </c>
      <c r="C1207" s="766">
        <v>59.071276507678071</v>
      </c>
      <c r="D1207" s="765">
        <v>59.071276507678071</v>
      </c>
      <c r="E1207" s="767">
        <v>47.56473314969157</v>
      </c>
      <c r="F1207" s="766">
        <v>47.56473314969157</v>
      </c>
      <c r="G1207" s="767"/>
    </row>
    <row r="1208" spans="1:7">
      <c r="A1208" s="545">
        <v>1973</v>
      </c>
      <c r="B1208" s="765">
        <v>9.7162500235242817</v>
      </c>
      <c r="C1208" s="766">
        <v>61.714255841831488</v>
      </c>
      <c r="D1208" s="765">
        <v>61.714255841831488</v>
      </c>
      <c r="E1208" s="767">
        <v>51.998005818307206</v>
      </c>
      <c r="F1208" s="766">
        <v>51.998005818307206</v>
      </c>
      <c r="G1208" s="767"/>
    </row>
    <row r="1209" spans="1:7">
      <c r="A1209" s="545" t="s">
        <v>432</v>
      </c>
      <c r="B1209" s="765">
        <v>6.6991966306151243</v>
      </c>
      <c r="C1209" s="766">
        <v>69.766127251462237</v>
      </c>
      <c r="D1209" s="765">
        <v>69.766127251462237</v>
      </c>
      <c r="E1209" s="767">
        <v>63.066930620847131</v>
      </c>
      <c r="F1209" s="766">
        <v>63.066930620847131</v>
      </c>
      <c r="G1209" s="767"/>
    </row>
    <row r="1210" spans="1:7">
      <c r="A1210" s="545">
        <v>1975</v>
      </c>
      <c r="B1210" s="765">
        <v>10.641933367391012</v>
      </c>
      <c r="C1210" s="766">
        <v>63.602026536441514</v>
      </c>
      <c r="D1210" s="765">
        <v>63.602026536441514</v>
      </c>
      <c r="E1210" s="767">
        <v>52.960093169050502</v>
      </c>
      <c r="F1210" s="766">
        <v>52.960093169050502</v>
      </c>
      <c r="G1210" s="767"/>
    </row>
    <row r="1211" spans="1:7">
      <c r="A1211" s="545">
        <v>1976</v>
      </c>
      <c r="B1211" s="765">
        <v>9.2943028928514657</v>
      </c>
      <c r="C1211" s="766">
        <v>61.88560499915792</v>
      </c>
      <c r="D1211" s="765">
        <v>61.88560499915792</v>
      </c>
      <c r="E1211" s="767">
        <v>52.591302106306451</v>
      </c>
      <c r="F1211" s="766">
        <v>52.591302106306451</v>
      </c>
      <c r="G1211" s="767"/>
    </row>
    <row r="1212" spans="1:7">
      <c r="A1212" s="545">
        <v>1977</v>
      </c>
      <c r="B1212" s="765">
        <v>10.431416493542974</v>
      </c>
      <c r="C1212" s="766">
        <v>58.695975805413468</v>
      </c>
      <c r="D1212" s="765">
        <v>58.695975805413468</v>
      </c>
      <c r="E1212" s="767">
        <v>48.264559311870499</v>
      </c>
      <c r="F1212" s="766">
        <v>48.264559311870499</v>
      </c>
      <c r="G1212" s="767"/>
    </row>
    <row r="1213" spans="1:7">
      <c r="A1213" s="545">
        <v>1978</v>
      </c>
      <c r="B1213" s="765">
        <v>12.360948559913625</v>
      </c>
      <c r="C1213" s="766">
        <v>54.444655547418897</v>
      </c>
      <c r="D1213" s="765">
        <v>54.444655547418897</v>
      </c>
      <c r="E1213" s="767">
        <v>42.083706987505273</v>
      </c>
      <c r="F1213" s="766">
        <v>42.083706987505273</v>
      </c>
      <c r="G1213" s="767"/>
    </row>
    <row r="1214" spans="1:7">
      <c r="A1214" s="545">
        <v>1979</v>
      </c>
      <c r="B1214" s="765">
        <v>10.908842911413144</v>
      </c>
      <c r="C1214" s="766">
        <v>57.443632770798217</v>
      </c>
      <c r="D1214" s="765">
        <v>57.443632770798217</v>
      </c>
      <c r="E1214" s="767">
        <v>46.534789859385072</v>
      </c>
      <c r="F1214" s="766">
        <v>46.534789859385072</v>
      </c>
      <c r="G1214" s="767"/>
    </row>
    <row r="1215" spans="1:7">
      <c r="A1215" s="545">
        <v>1980</v>
      </c>
      <c r="B1215" s="765">
        <v>11.170219006977302</v>
      </c>
      <c r="C1215" s="766">
        <v>59.929798956384104</v>
      </c>
      <c r="D1215" s="765">
        <v>59.929798956384104</v>
      </c>
      <c r="E1215" s="767">
        <v>48.759579949406792</v>
      </c>
      <c r="F1215" s="766">
        <v>48.759579949406792</v>
      </c>
      <c r="G1215" s="767"/>
    </row>
    <row r="1216" spans="1:7">
      <c r="A1216" s="545">
        <v>1981</v>
      </c>
      <c r="B1216" s="765">
        <v>12.325535040654104</v>
      </c>
      <c r="C1216" s="766">
        <v>54.507791282768217</v>
      </c>
      <c r="D1216" s="765">
        <v>54.507791282768217</v>
      </c>
      <c r="E1216" s="767">
        <v>42.182256242114107</v>
      </c>
      <c r="F1216" s="766">
        <v>42.182256242114107</v>
      </c>
      <c r="G1216" s="767"/>
    </row>
    <row r="1217" spans="1:7">
      <c r="A1217" s="545">
        <v>1982</v>
      </c>
      <c r="B1217" s="765">
        <v>13.671978479374197</v>
      </c>
      <c r="C1217" s="766">
        <v>49.015741100669736</v>
      </c>
      <c r="D1217" s="765">
        <v>49.015741100669736</v>
      </c>
      <c r="E1217" s="767">
        <v>35.343762621295532</v>
      </c>
      <c r="F1217" s="766">
        <v>35.343762621295532</v>
      </c>
      <c r="G1217" s="767"/>
    </row>
    <row r="1218" spans="1:7">
      <c r="A1218" s="545">
        <v>1983</v>
      </c>
      <c r="B1218" s="765">
        <v>11.50100770648756</v>
      </c>
      <c r="C1218" s="766">
        <v>45.906722427317732</v>
      </c>
      <c r="D1218" s="765">
        <v>45.906722427317732</v>
      </c>
      <c r="E1218" s="767">
        <v>34.405714720830169</v>
      </c>
      <c r="F1218" s="766">
        <v>34.405714720830169</v>
      </c>
      <c r="G1218" s="767"/>
    </row>
    <row r="1219" spans="1:7">
      <c r="A1219" s="545">
        <v>1984</v>
      </c>
      <c r="B1219" s="765">
        <v>8.3999178160289087</v>
      </c>
      <c r="C1219" s="766">
        <v>46.134330806730588</v>
      </c>
      <c r="D1219" s="765">
        <v>46.134330806730588</v>
      </c>
      <c r="E1219" s="767">
        <v>37.734412990701678</v>
      </c>
      <c r="F1219" s="766">
        <v>37.734412990701678</v>
      </c>
      <c r="G1219" s="767"/>
    </row>
    <row r="1220" spans="1:7">
      <c r="A1220" s="545">
        <v>1985</v>
      </c>
      <c r="B1220" s="765">
        <v>8.2924024430495695</v>
      </c>
      <c r="C1220" s="766">
        <v>45.419214288833636</v>
      </c>
      <c r="D1220" s="765">
        <v>45.419214288833636</v>
      </c>
      <c r="E1220" s="767">
        <v>37.126811845784069</v>
      </c>
      <c r="F1220" s="766">
        <v>37.126811845784069</v>
      </c>
      <c r="G1220" s="767"/>
    </row>
    <row r="1221" spans="1:7">
      <c r="A1221" s="545">
        <v>1986</v>
      </c>
      <c r="B1221" s="765">
        <v>11.65016891209137</v>
      </c>
      <c r="C1221" s="766">
        <v>42.804590742267116</v>
      </c>
      <c r="D1221" s="765">
        <v>42.804590742267116</v>
      </c>
      <c r="E1221" s="767">
        <v>31.15442183017575</v>
      </c>
      <c r="F1221" s="766">
        <v>31.15442183017575</v>
      </c>
      <c r="G1221" s="767"/>
    </row>
    <row r="1222" spans="1:7">
      <c r="A1222" s="545">
        <v>1987</v>
      </c>
      <c r="B1222" s="765">
        <v>10.521439777542028</v>
      </c>
      <c r="C1222" s="766">
        <v>55.927275100704946</v>
      </c>
      <c r="D1222" s="765">
        <v>55.927275100704946</v>
      </c>
      <c r="E1222" s="767">
        <v>45.405835323162911</v>
      </c>
      <c r="F1222" s="766">
        <v>45.405835323162911</v>
      </c>
      <c r="G1222" s="767"/>
    </row>
    <row r="1223" spans="1:7">
      <c r="A1223" s="545">
        <v>1988</v>
      </c>
      <c r="B1223" s="765">
        <v>15.528847973911805</v>
      </c>
      <c r="C1223" s="766">
        <v>41.03744904107235</v>
      </c>
      <c r="D1223" s="765">
        <v>41.03744904107235</v>
      </c>
      <c r="E1223" s="767">
        <v>25.508601067160548</v>
      </c>
      <c r="F1223" s="766">
        <v>25.508601067160548</v>
      </c>
      <c r="G1223" s="767"/>
    </row>
    <row r="1224" spans="1:7">
      <c r="A1224" s="545">
        <v>1989</v>
      </c>
      <c r="B1224" s="765">
        <v>11.167307309327651</v>
      </c>
      <c r="C1224" s="766">
        <v>32.815186510945551</v>
      </c>
      <c r="D1224" s="765">
        <v>32.815186510945551</v>
      </c>
      <c r="E1224" s="767">
        <v>21.647879201617901</v>
      </c>
      <c r="F1224" s="766">
        <v>21.647879201617901</v>
      </c>
      <c r="G1224" s="767"/>
    </row>
    <row r="1225" spans="1:7">
      <c r="A1225" s="545">
        <v>1990</v>
      </c>
      <c r="B1225" s="765">
        <v>7.6665578419433871</v>
      </c>
      <c r="C1225" s="766">
        <v>35.996535645329139</v>
      </c>
      <c r="D1225" s="765">
        <v>35.996535645329139</v>
      </c>
      <c r="E1225" s="767">
        <v>28.329977803385749</v>
      </c>
      <c r="F1225" s="766">
        <v>28.329977803385749</v>
      </c>
      <c r="G1225" s="767"/>
    </row>
    <row r="1226" spans="1:7">
      <c r="A1226" s="545">
        <v>1991</v>
      </c>
      <c r="B1226" s="765">
        <v>9.6777344918948511</v>
      </c>
      <c r="C1226" s="766">
        <v>51.748846897419142</v>
      </c>
      <c r="D1226" s="765">
        <v>51.748846897419142</v>
      </c>
      <c r="E1226" s="767">
        <v>42.071112405524296</v>
      </c>
      <c r="F1226" s="766">
        <v>42.071112405524296</v>
      </c>
      <c r="G1226" s="767"/>
    </row>
    <row r="1227" spans="1:7">
      <c r="A1227" s="545">
        <v>1992</v>
      </c>
      <c r="B1227" s="765">
        <v>11.366525826102981</v>
      </c>
      <c r="C1227" s="766">
        <v>51.461594997301994</v>
      </c>
      <c r="D1227" s="765">
        <v>51.461594997301994</v>
      </c>
      <c r="E1227" s="767">
        <v>40.095069171199015</v>
      </c>
      <c r="F1227" s="766">
        <v>40.095069171199015</v>
      </c>
      <c r="G1227" s="767"/>
    </row>
    <row r="1228" spans="1:7">
      <c r="A1228" s="545">
        <v>1993</v>
      </c>
      <c r="B1228" s="765">
        <v>14.059942909511101</v>
      </c>
      <c r="C1228" s="766">
        <v>48.430316200356899</v>
      </c>
      <c r="D1228" s="765">
        <v>48.430316200356899</v>
      </c>
      <c r="E1228" s="767">
        <v>34.370373290845805</v>
      </c>
      <c r="F1228" s="766">
        <v>34.370373290845805</v>
      </c>
      <c r="G1228" s="767"/>
    </row>
    <row r="1229" spans="1:7">
      <c r="A1229" s="545">
        <v>1994</v>
      </c>
      <c r="B1229" s="765">
        <v>17.839114617078867</v>
      </c>
      <c r="C1229" s="766">
        <v>42.130883436490294</v>
      </c>
      <c r="D1229" s="765">
        <v>42.130883436490294</v>
      </c>
      <c r="E1229" s="767">
        <v>24.291768819411427</v>
      </c>
      <c r="F1229" s="766">
        <v>24.291768819411427</v>
      </c>
      <c r="G1229" s="767"/>
    </row>
    <row r="1230" spans="1:7">
      <c r="A1230" s="545">
        <v>1995</v>
      </c>
      <c r="B1230" s="765">
        <v>14.94483684965078</v>
      </c>
      <c r="C1230" s="766">
        <v>41.480120087034798</v>
      </c>
      <c r="D1230" s="765">
        <v>41.480120087034798</v>
      </c>
      <c r="E1230" s="767">
        <v>26.535283237384022</v>
      </c>
      <c r="F1230" s="766">
        <v>26.535283237384022</v>
      </c>
      <c r="G1230" s="767"/>
    </row>
    <row r="1231" spans="1:7">
      <c r="A1231" s="545">
        <v>1996</v>
      </c>
      <c r="B1231" s="765">
        <v>12.558368758678171</v>
      </c>
      <c r="C1231" s="766">
        <v>43.635380229679512</v>
      </c>
      <c r="D1231" s="765">
        <v>43.635380229679512</v>
      </c>
      <c r="E1231" s="767">
        <v>31.077011471001342</v>
      </c>
      <c r="F1231" s="766">
        <v>31.077011471001342</v>
      </c>
      <c r="G1231" s="767"/>
    </row>
    <row r="1232" spans="1:7">
      <c r="A1232" s="545">
        <v>1997</v>
      </c>
      <c r="B1232" s="765">
        <v>11.52651311481312</v>
      </c>
      <c r="C1232" s="766">
        <v>44.24270226125617</v>
      </c>
      <c r="D1232" s="765">
        <v>44.24270226125617</v>
      </c>
      <c r="E1232" s="767">
        <v>32.716189146443057</v>
      </c>
      <c r="F1232" s="766">
        <v>32.716189146443057</v>
      </c>
      <c r="G1232" s="767"/>
    </row>
    <row r="1233" spans="1:7">
      <c r="A1233" s="545">
        <v>1998</v>
      </c>
      <c r="B1233" s="765">
        <v>15.165210966136264</v>
      </c>
      <c r="C1233" s="766">
        <v>36.942244855538384</v>
      </c>
      <c r="D1233" s="765">
        <v>36.942244855538384</v>
      </c>
      <c r="E1233" s="767">
        <v>21.777033889402116</v>
      </c>
      <c r="F1233" s="766">
        <v>21.777033889402116</v>
      </c>
      <c r="G1233" s="767"/>
    </row>
    <row r="1234" spans="1:7">
      <c r="A1234" s="545">
        <v>1999</v>
      </c>
      <c r="B1234" s="765">
        <v>14.96052546974683</v>
      </c>
      <c r="C1234" s="766">
        <v>39.558694411535342</v>
      </c>
      <c r="D1234" s="765">
        <v>39.558694411535342</v>
      </c>
      <c r="E1234" s="767">
        <v>24.598168941788519</v>
      </c>
      <c r="F1234" s="766">
        <v>24.598168941788519</v>
      </c>
      <c r="G1234" s="767"/>
    </row>
    <row r="1235" spans="1:7">
      <c r="A1235" s="545">
        <v>2000</v>
      </c>
      <c r="B1235" s="765">
        <v>10.982834842981273</v>
      </c>
      <c r="C1235" s="766">
        <v>50.735791627416546</v>
      </c>
      <c r="D1235" s="765">
        <v>50.735791627416546</v>
      </c>
      <c r="E1235" s="767">
        <v>39.752956784435277</v>
      </c>
      <c r="F1235" s="766">
        <v>39.752956784435277</v>
      </c>
      <c r="G1235" s="767"/>
    </row>
    <row r="1236" spans="1:7">
      <c r="A1236" s="545">
        <v>2001</v>
      </c>
      <c r="B1236" s="765">
        <v>11.939864749290399</v>
      </c>
      <c r="C1236" s="766">
        <v>47.589085498544499</v>
      </c>
      <c r="D1236" s="765">
        <v>47.589085498544499</v>
      </c>
      <c r="E1236" s="767">
        <v>35.649220749254098</v>
      </c>
      <c r="F1236" s="766">
        <v>35.649220749254098</v>
      </c>
      <c r="G1236" s="767"/>
    </row>
    <row r="1237" spans="1:7">
      <c r="A1237" s="545">
        <v>2002</v>
      </c>
      <c r="B1237" s="765">
        <v>12.049975324193323</v>
      </c>
      <c r="C1237" s="766">
        <v>44.527898086571085</v>
      </c>
      <c r="D1237" s="765">
        <v>44.527898086571085</v>
      </c>
      <c r="E1237" s="767">
        <v>32.477922762377773</v>
      </c>
      <c r="F1237" s="766">
        <v>32.477922762377773</v>
      </c>
      <c r="G1237" s="767"/>
    </row>
    <row r="1238" spans="1:7">
      <c r="A1238" s="545">
        <v>2003</v>
      </c>
      <c r="B1238" s="765">
        <v>12.119971752762741</v>
      </c>
      <c r="C1238" s="766">
        <v>46.867064036011122</v>
      </c>
      <c r="D1238" s="765">
        <v>46.867064036011122</v>
      </c>
      <c r="E1238" s="767">
        <v>34.747092283248378</v>
      </c>
      <c r="F1238" s="766">
        <v>34.747092283248378</v>
      </c>
      <c r="G1238" s="767"/>
    </row>
    <row r="1239" spans="1:7">
      <c r="A1239" s="545">
        <v>2004</v>
      </c>
      <c r="B1239" s="765">
        <v>11.374450538136919</v>
      </c>
      <c r="C1239" s="766">
        <v>48.470135165737105</v>
      </c>
      <c r="D1239" s="765">
        <v>48.470135165737105</v>
      </c>
      <c r="E1239" s="767">
        <v>37.095684627600185</v>
      </c>
      <c r="F1239" s="766">
        <v>37.095684627600185</v>
      </c>
      <c r="G1239" s="767"/>
    </row>
    <row r="1240" spans="1:7">
      <c r="A1240" s="545">
        <v>2005</v>
      </c>
      <c r="B1240" s="765">
        <v>9.1840155135040451</v>
      </c>
      <c r="C1240" s="766">
        <v>51.070462310730932</v>
      </c>
      <c r="D1240" s="765">
        <v>49.8</v>
      </c>
      <c r="E1240" s="767">
        <v>41.886446797226895</v>
      </c>
      <c r="F1240" s="766">
        <v>40.700000000000003</v>
      </c>
      <c r="G1240" s="767"/>
    </row>
    <row r="1241" spans="1:7">
      <c r="A1241" s="545">
        <v>2006</v>
      </c>
      <c r="B1241" s="765">
        <v>9.283485506587521</v>
      </c>
      <c r="C1241" s="766">
        <v>51.06065472367154</v>
      </c>
      <c r="D1241" s="765">
        <v>51.06065472367154</v>
      </c>
      <c r="E1241" s="767">
        <v>41.777169217084015</v>
      </c>
      <c r="F1241" s="766">
        <v>41.777169217084015</v>
      </c>
      <c r="G1241" s="767"/>
    </row>
    <row r="1242" spans="1:7">
      <c r="A1242" s="545">
        <v>2007</v>
      </c>
      <c r="B1242" s="765">
        <v>11.614703640421185</v>
      </c>
      <c r="C1242" s="766">
        <v>50.292400876108914</v>
      </c>
      <c r="D1242" s="765">
        <v>50.292400876108914</v>
      </c>
      <c r="E1242" s="767">
        <v>38.677697235687731</v>
      </c>
      <c r="F1242" s="766">
        <v>38.677697235687731</v>
      </c>
      <c r="G1242" s="767"/>
    </row>
    <row r="1243" spans="1:7">
      <c r="A1243" s="545">
        <v>2008</v>
      </c>
      <c r="B1243" s="765">
        <v>12.802358703516111</v>
      </c>
      <c r="C1243" s="766">
        <v>52.873869567975028</v>
      </c>
      <c r="D1243" s="765">
        <v>52.873869567975028</v>
      </c>
      <c r="E1243" s="767">
        <v>40.071510864458922</v>
      </c>
      <c r="F1243" s="766">
        <v>40.071510864458922</v>
      </c>
      <c r="G1243" s="767"/>
    </row>
    <row r="1244" spans="1:7">
      <c r="A1244" s="545">
        <v>2009</v>
      </c>
      <c r="B1244" s="765">
        <v>17.536017449746065</v>
      </c>
      <c r="C1244" s="766">
        <v>40.131303421855399</v>
      </c>
      <c r="D1244" s="765">
        <v>40.131303421855399</v>
      </c>
      <c r="E1244" s="767">
        <v>22.595285972109334</v>
      </c>
      <c r="F1244" s="766">
        <v>22.595285972109334</v>
      </c>
      <c r="G1244" s="767"/>
    </row>
    <row r="1245" spans="1:7" ht="15.75" thickBot="1">
      <c r="A1245" s="744" t="s">
        <v>433</v>
      </c>
      <c r="B1245" s="768">
        <v>13.956440499445286</v>
      </c>
      <c r="C1245" s="769">
        <v>48.476535187102776</v>
      </c>
      <c r="D1245" s="770">
        <v>48.5</v>
      </c>
      <c r="E1245" s="771">
        <v>34.52009468765749</v>
      </c>
      <c r="F1245" s="769">
        <v>34.5</v>
      </c>
      <c r="G1245" s="772"/>
    </row>
    <row r="1246" spans="1:7">
      <c r="A1246" s="773" t="s">
        <v>503</v>
      </c>
      <c r="B1246" s="773"/>
      <c r="C1246" s="773"/>
      <c r="D1246" s="773"/>
      <c r="E1246" s="773"/>
      <c r="F1246" s="773"/>
      <c r="G1246" s="773"/>
    </row>
    <row r="1247" spans="1:7">
      <c r="A1247" s="456" t="s">
        <v>396</v>
      </c>
      <c r="B1247" s="774"/>
      <c r="C1247" s="774"/>
      <c r="D1247" s="774"/>
      <c r="E1247" s="775"/>
      <c r="F1247" s="456"/>
    </row>
    <row r="1248" spans="1:7">
      <c r="A1248" s="456" t="s">
        <v>397</v>
      </c>
      <c r="B1248" s="311"/>
      <c r="C1248" s="311"/>
      <c r="D1248" s="466"/>
      <c r="E1248" s="466"/>
      <c r="F1248" s="456"/>
    </row>
    <row r="1249" spans="1:7">
      <c r="A1249" s="761" t="s">
        <v>499</v>
      </c>
      <c r="B1249" s="761"/>
      <c r="C1249" s="761"/>
      <c r="D1249" s="761"/>
      <c r="E1249" s="761"/>
      <c r="F1249" s="761"/>
      <c r="G1249" s="761"/>
    </row>
    <row r="1250" spans="1:7">
      <c r="A1250" s="762" t="s">
        <v>500</v>
      </c>
      <c r="B1250" s="43"/>
      <c r="C1250" s="763"/>
      <c r="D1250" s="763"/>
      <c r="E1250" s="763"/>
      <c r="F1250" s="762"/>
      <c r="G1250" s="11"/>
    </row>
    <row r="1251" spans="1:7">
      <c r="A1251" s="776" t="s">
        <v>504</v>
      </c>
      <c r="B1251" s="776"/>
      <c r="C1251" s="776"/>
      <c r="D1251" s="776"/>
      <c r="E1251" s="11"/>
      <c r="F1251" s="11"/>
      <c r="G1251" s="11"/>
    </row>
    <row r="1252" spans="1:7">
      <c r="A1252" s="460" t="s">
        <v>505</v>
      </c>
      <c r="B1252" s="460"/>
      <c r="C1252" s="460"/>
      <c r="D1252" s="460"/>
      <c r="E1252" s="460"/>
      <c r="F1252" s="460"/>
      <c r="G1252" s="460"/>
    </row>
    <row r="1253" spans="1:7" ht="15.75" thickBot="1">
      <c r="A1253" s="417" t="s">
        <v>386</v>
      </c>
      <c r="B1253" s="417"/>
      <c r="C1253" s="461"/>
      <c r="D1253" s="461"/>
    </row>
    <row r="1254" spans="1:7">
      <c r="A1254" s="565" t="s">
        <v>490</v>
      </c>
      <c r="B1254" s="734" t="s">
        <v>506</v>
      </c>
      <c r="C1254" s="764"/>
      <c r="D1254" s="734" t="s">
        <v>491</v>
      </c>
      <c r="E1254" s="735"/>
      <c r="F1254" s="764" t="s">
        <v>492</v>
      </c>
      <c r="G1254" s="735"/>
    </row>
    <row r="1255" spans="1:7" ht="15.75" thickBot="1">
      <c r="A1255" s="570"/>
      <c r="B1255" s="777" t="s">
        <v>68</v>
      </c>
      <c r="C1255" s="778"/>
      <c r="D1255" s="777" t="s">
        <v>507</v>
      </c>
      <c r="E1255" s="778"/>
      <c r="F1255" s="779" t="s">
        <v>507</v>
      </c>
      <c r="G1255" s="778"/>
    </row>
    <row r="1256" spans="1:7">
      <c r="A1256" s="538">
        <v>1962</v>
      </c>
      <c r="B1256" s="780">
        <v>82.5</v>
      </c>
      <c r="C1256" s="781"/>
      <c r="D1256" s="780">
        <v>43.878787878787882</v>
      </c>
      <c r="E1256" s="781"/>
      <c r="F1256" s="782">
        <v>56.121212121212118</v>
      </c>
      <c r="G1256" s="781"/>
    </row>
    <row r="1257" spans="1:7">
      <c r="A1257" s="538">
        <v>1963</v>
      </c>
      <c r="B1257" s="765">
        <v>199.7</v>
      </c>
      <c r="C1257" s="767"/>
      <c r="D1257" s="765">
        <v>22.533800701051579</v>
      </c>
      <c r="E1257" s="767"/>
      <c r="F1257" s="766">
        <v>77.466199298948425</v>
      </c>
      <c r="G1257" s="767"/>
    </row>
    <row r="1258" spans="1:7">
      <c r="A1258" s="538">
        <v>1964</v>
      </c>
      <c r="B1258" s="765">
        <v>637.29999999999995</v>
      </c>
      <c r="C1258" s="767"/>
      <c r="D1258" s="765">
        <v>8.7713792562372515</v>
      </c>
      <c r="E1258" s="767"/>
      <c r="F1258" s="766">
        <v>91.228620743762761</v>
      </c>
      <c r="G1258" s="767"/>
    </row>
    <row r="1259" spans="1:7">
      <c r="A1259" s="538">
        <v>1965</v>
      </c>
      <c r="B1259" s="765">
        <v>926.7</v>
      </c>
      <c r="C1259" s="767"/>
      <c r="D1259" s="765">
        <v>5.6652638394302359</v>
      </c>
      <c r="E1259" s="767"/>
      <c r="F1259" s="766">
        <v>94.334736160569761</v>
      </c>
      <c r="G1259" s="767"/>
    </row>
    <row r="1260" spans="1:7">
      <c r="A1260" s="538">
        <v>1966</v>
      </c>
      <c r="B1260" s="765">
        <v>1176</v>
      </c>
      <c r="C1260" s="767"/>
      <c r="D1260" s="765">
        <v>3.52891156462585</v>
      </c>
      <c r="E1260" s="767"/>
      <c r="F1260" s="766">
        <v>96.471088435374156</v>
      </c>
      <c r="G1260" s="767"/>
    </row>
    <row r="1261" spans="1:7">
      <c r="A1261" s="538">
        <v>1967</v>
      </c>
      <c r="B1261" s="765">
        <v>1326.1000000000001</v>
      </c>
      <c r="C1261" s="767"/>
      <c r="D1261" s="765">
        <v>11.100218686373575</v>
      </c>
      <c r="E1261" s="767"/>
      <c r="F1261" s="766">
        <v>88.89978131362642</v>
      </c>
      <c r="G1261" s="767"/>
    </row>
    <row r="1262" spans="1:7">
      <c r="A1262" s="538">
        <v>1968</v>
      </c>
      <c r="B1262" s="765">
        <v>1863.9</v>
      </c>
      <c r="C1262" s="767"/>
      <c r="D1262" s="765">
        <v>16.696174687483236</v>
      </c>
      <c r="E1262" s="767"/>
      <c r="F1262" s="766">
        <v>83.303825312516764</v>
      </c>
      <c r="G1262" s="767"/>
    </row>
    <row r="1263" spans="1:7">
      <c r="A1263" s="538">
        <v>1969</v>
      </c>
      <c r="B1263" s="765">
        <v>2466.6</v>
      </c>
      <c r="C1263" s="767"/>
      <c r="D1263" s="765">
        <v>24.033081975188516</v>
      </c>
      <c r="E1263" s="767"/>
      <c r="F1263" s="766">
        <v>75.966918024811477</v>
      </c>
      <c r="G1263" s="767"/>
    </row>
    <row r="1264" spans="1:7">
      <c r="A1264" s="538">
        <v>1970</v>
      </c>
      <c r="B1264" s="765">
        <v>2361.6999999999998</v>
      </c>
      <c r="C1264" s="767"/>
      <c r="D1264" s="765">
        <v>14.921454884193588</v>
      </c>
      <c r="E1264" s="767"/>
      <c r="F1264" s="766">
        <v>85.078545115806421</v>
      </c>
      <c r="G1264" s="767"/>
    </row>
    <row r="1265" spans="1:7">
      <c r="A1265" s="545">
        <v>1971</v>
      </c>
      <c r="B1265" s="765">
        <v>3534.9</v>
      </c>
      <c r="C1265" s="767"/>
      <c r="D1265" s="765">
        <v>13.279017793996999</v>
      </c>
      <c r="E1265" s="767"/>
      <c r="F1265" s="766">
        <v>86.720982206003001</v>
      </c>
      <c r="G1265" s="767"/>
    </row>
    <row r="1266" spans="1:7">
      <c r="A1266" s="545">
        <v>1972</v>
      </c>
      <c r="B1266" s="765">
        <v>4646.9000000000005</v>
      </c>
      <c r="C1266" s="767"/>
      <c r="D1266" s="765">
        <v>16.303342012954872</v>
      </c>
      <c r="E1266" s="767"/>
      <c r="F1266" s="766">
        <v>83.696657987045114</v>
      </c>
      <c r="G1266" s="767"/>
    </row>
    <row r="1267" spans="1:7">
      <c r="A1267" s="545">
        <v>1973</v>
      </c>
      <c r="B1267" s="765">
        <v>7490.5999999999995</v>
      </c>
      <c r="C1267" s="767"/>
      <c r="D1267" s="765">
        <v>13.602381651670095</v>
      </c>
      <c r="E1267" s="767"/>
      <c r="F1267" s="766">
        <v>86.397618348329914</v>
      </c>
      <c r="G1267" s="767"/>
    </row>
    <row r="1268" spans="1:7">
      <c r="A1268" s="545" t="s">
        <v>432</v>
      </c>
      <c r="B1268" s="765">
        <v>25865.5</v>
      </c>
      <c r="C1268" s="767"/>
      <c r="D1268" s="765">
        <v>8.7610910285902062</v>
      </c>
      <c r="E1268" s="767"/>
      <c r="F1268" s="766">
        <v>91.238908971409799</v>
      </c>
      <c r="G1268" s="767"/>
    </row>
    <row r="1269" spans="1:7">
      <c r="A1269" s="545">
        <v>1975</v>
      </c>
      <c r="B1269" s="765">
        <v>26476</v>
      </c>
      <c r="C1269" s="767"/>
      <c r="D1269" s="765">
        <v>14.333736213929596</v>
      </c>
      <c r="E1269" s="767"/>
      <c r="F1269" s="766">
        <v>85.666263786070402</v>
      </c>
      <c r="G1269" s="767"/>
    </row>
    <row r="1270" spans="1:7">
      <c r="A1270" s="545">
        <v>1976</v>
      </c>
      <c r="B1270" s="765">
        <v>31422.6</v>
      </c>
      <c r="C1270" s="767"/>
      <c r="D1270" s="765">
        <v>13.057480921375062</v>
      </c>
      <c r="E1270" s="767"/>
      <c r="F1270" s="766">
        <v>86.94251907862494</v>
      </c>
      <c r="G1270" s="767"/>
    </row>
    <row r="1271" spans="1:7">
      <c r="A1271" s="545">
        <v>1977</v>
      </c>
      <c r="B1271" s="765">
        <v>35985.1</v>
      </c>
      <c r="C1271" s="767"/>
      <c r="D1271" s="765">
        <v>15.090134527901828</v>
      </c>
      <c r="E1271" s="767"/>
      <c r="F1271" s="766">
        <v>84.909865472098176</v>
      </c>
      <c r="G1271" s="767"/>
    </row>
    <row r="1272" spans="1:7">
      <c r="A1272" s="545">
        <v>1978</v>
      </c>
      <c r="B1272" s="765">
        <v>34087.699999999997</v>
      </c>
      <c r="C1272" s="767"/>
      <c r="D1272" s="765">
        <v>18.502861736051422</v>
      </c>
      <c r="E1272" s="767"/>
      <c r="F1272" s="766">
        <v>81.497138263948585</v>
      </c>
      <c r="G1272" s="767"/>
    </row>
    <row r="1273" spans="1:7">
      <c r="A1273" s="545">
        <v>1979</v>
      </c>
      <c r="B1273" s="765">
        <v>48573</v>
      </c>
      <c r="C1273" s="767"/>
      <c r="D1273" s="765">
        <v>15.959689539456075</v>
      </c>
      <c r="E1273" s="767"/>
      <c r="F1273" s="766">
        <v>84.040310460543921</v>
      </c>
      <c r="G1273" s="767"/>
    </row>
    <row r="1274" spans="1:7">
      <c r="A1274" s="545">
        <v>1980</v>
      </c>
      <c r="B1274" s="765">
        <v>66651.3</v>
      </c>
      <c r="C1274" s="767"/>
      <c r="D1274" s="765">
        <v>15.71057128668158</v>
      </c>
      <c r="E1274" s="767"/>
      <c r="F1274" s="766">
        <v>84.289428713318415</v>
      </c>
      <c r="G1274" s="767"/>
    </row>
    <row r="1275" spans="1:7">
      <c r="A1275" s="545">
        <v>1981</v>
      </c>
      <c r="B1275" s="765">
        <v>67959.899999999994</v>
      </c>
      <c r="C1275" s="767"/>
      <c r="D1275" s="765">
        <v>18.442199002647151</v>
      </c>
      <c r="E1275" s="767"/>
      <c r="F1275" s="766">
        <v>81.557800997352857</v>
      </c>
      <c r="G1275" s="767"/>
    </row>
    <row r="1276" spans="1:7">
      <c r="A1276" s="545">
        <v>1982</v>
      </c>
      <c r="B1276" s="765">
        <v>58267.3</v>
      </c>
      <c r="C1276" s="767"/>
      <c r="D1276" s="765">
        <v>21.809659963650279</v>
      </c>
      <c r="E1276" s="767"/>
      <c r="F1276" s="766">
        <v>78.19034003634971</v>
      </c>
      <c r="G1276" s="767"/>
    </row>
    <row r="1277" spans="1:7">
      <c r="A1277" s="545">
        <v>1983</v>
      </c>
      <c r="B1277" s="765">
        <v>43479.8</v>
      </c>
      <c r="C1277" s="767"/>
      <c r="D1277" s="765">
        <v>20.033900799911684</v>
      </c>
      <c r="E1277" s="767"/>
      <c r="F1277" s="766">
        <v>79.966099200088308</v>
      </c>
      <c r="G1277" s="767"/>
    </row>
    <row r="1278" spans="1:7">
      <c r="A1278" s="545">
        <v>1984</v>
      </c>
      <c r="B1278" s="765">
        <v>39552</v>
      </c>
      <c r="C1278" s="767"/>
      <c r="D1278" s="765">
        <v>15.403013754045308</v>
      </c>
      <c r="E1278" s="767"/>
      <c r="F1278" s="766">
        <v>84.596986245954696</v>
      </c>
      <c r="G1278" s="767"/>
    </row>
    <row r="1279" spans="1:7">
      <c r="A1279" s="545">
        <v>1985</v>
      </c>
      <c r="B1279" s="765">
        <v>36248.400000000001</v>
      </c>
      <c r="C1279" s="767"/>
      <c r="D1279" s="765">
        <v>15.438750400017657</v>
      </c>
      <c r="E1279" s="767"/>
      <c r="F1279" s="766">
        <v>84.561249599982332</v>
      </c>
      <c r="G1279" s="767"/>
    </row>
    <row r="1280" spans="1:7">
      <c r="A1280" s="545">
        <v>1986</v>
      </c>
      <c r="B1280" s="765">
        <v>26072</v>
      </c>
      <c r="C1280" s="767"/>
      <c r="D1280" s="765">
        <v>21.394216017183183</v>
      </c>
      <c r="E1280" s="767"/>
      <c r="F1280" s="766">
        <v>78.605783982816817</v>
      </c>
      <c r="G1280" s="767"/>
    </row>
    <row r="1281" spans="1:7">
      <c r="A1281" s="545">
        <v>1987</v>
      </c>
      <c r="B1281" s="765">
        <v>35343.1</v>
      </c>
      <c r="C1281" s="767"/>
      <c r="D1281" s="765">
        <v>15.833925150878105</v>
      </c>
      <c r="E1281" s="767"/>
      <c r="F1281" s="766">
        <v>84.166074849121898</v>
      </c>
      <c r="G1281" s="767"/>
    </row>
    <row r="1282" spans="1:7">
      <c r="A1282" s="545">
        <v>1988</v>
      </c>
      <c r="B1282" s="765">
        <v>24286.7</v>
      </c>
      <c r="C1282" s="767"/>
      <c r="D1282" s="765">
        <v>27.45247398782049</v>
      </c>
      <c r="E1282" s="767"/>
      <c r="F1282" s="766">
        <v>72.547526012179503</v>
      </c>
      <c r="G1282" s="767"/>
    </row>
    <row r="1283" spans="1:7">
      <c r="A1283" s="545">
        <v>1989</v>
      </c>
      <c r="B1283" s="765">
        <v>29249.699999999997</v>
      </c>
      <c r="C1283" s="767"/>
      <c r="D1283" s="765">
        <v>25.39034588388941</v>
      </c>
      <c r="E1283" s="767"/>
      <c r="F1283" s="766">
        <v>74.60965411611059</v>
      </c>
      <c r="G1283" s="767"/>
    </row>
    <row r="1284" spans="1:7">
      <c r="A1284" s="545">
        <v>1990</v>
      </c>
      <c r="B1284" s="765">
        <v>49816.5</v>
      </c>
      <c r="C1284" s="767"/>
      <c r="D1284" s="765">
        <v>17.558439472865416</v>
      </c>
      <c r="E1284" s="767"/>
      <c r="F1284" s="766">
        <v>82.441560527134584</v>
      </c>
      <c r="G1284" s="767"/>
    </row>
    <row r="1285" spans="1:7">
      <c r="A1285" s="545">
        <v>1991</v>
      </c>
      <c r="B1285" s="765">
        <v>59705</v>
      </c>
      <c r="C1285" s="767"/>
      <c r="D1285" s="765">
        <v>15.754961895988611</v>
      </c>
      <c r="E1285" s="767"/>
      <c r="F1285" s="766">
        <v>84.2450381040114</v>
      </c>
      <c r="G1285" s="767"/>
    </row>
    <row r="1286" spans="1:7">
      <c r="A1286" s="545">
        <v>1992</v>
      </c>
      <c r="B1286" s="765">
        <v>70096.600000000006</v>
      </c>
      <c r="C1286" s="767"/>
      <c r="D1286" s="765">
        <v>18.091462353380905</v>
      </c>
      <c r="E1286" s="767"/>
      <c r="F1286" s="766">
        <v>81.908537646619081</v>
      </c>
      <c r="G1286" s="767"/>
    </row>
    <row r="1287" spans="1:7">
      <c r="A1287" s="545">
        <v>1993</v>
      </c>
      <c r="B1287" s="765">
        <v>68836.899999999994</v>
      </c>
      <c r="C1287" s="767"/>
      <c r="D1287" s="765">
        <v>22.499415284534898</v>
      </c>
      <c r="E1287" s="767"/>
      <c r="F1287" s="766">
        <v>77.500584715465109</v>
      </c>
      <c r="G1287" s="767"/>
    </row>
    <row r="1288" spans="1:7">
      <c r="A1288" s="545">
        <v>1994</v>
      </c>
      <c r="B1288" s="765">
        <v>64872</v>
      </c>
      <c r="C1288" s="767"/>
      <c r="D1288" s="765">
        <v>29.746732026143789</v>
      </c>
      <c r="E1288" s="767"/>
      <c r="F1288" s="766">
        <v>70.253267973856197</v>
      </c>
      <c r="G1288" s="767"/>
    </row>
    <row r="1289" spans="1:7">
      <c r="A1289" s="545">
        <v>1995</v>
      </c>
      <c r="B1289" s="765">
        <v>66127.600000000006</v>
      </c>
      <c r="C1289" s="767"/>
      <c r="D1289" s="765">
        <v>26.486217555150947</v>
      </c>
      <c r="E1289" s="767"/>
      <c r="F1289" s="766">
        <v>73.513782444849042</v>
      </c>
      <c r="G1289" s="767"/>
    </row>
    <row r="1290" spans="1:7">
      <c r="A1290" s="545">
        <v>1996</v>
      </c>
      <c r="B1290" s="765">
        <v>74623</v>
      </c>
      <c r="C1290" s="767"/>
      <c r="D1290" s="765">
        <v>22.348337643889955</v>
      </c>
      <c r="E1290" s="767"/>
      <c r="F1290" s="766">
        <v>77.651662356110052</v>
      </c>
      <c r="G1290" s="767"/>
    </row>
    <row r="1291" spans="1:7">
      <c r="A1291" s="545">
        <v>1997</v>
      </c>
      <c r="B1291" s="765">
        <v>75440.399999999994</v>
      </c>
      <c r="C1291" s="767"/>
      <c r="D1291" s="765">
        <v>20.668236117517939</v>
      </c>
      <c r="E1291" s="767"/>
      <c r="F1291" s="766">
        <v>79.331763882482065</v>
      </c>
      <c r="G1291" s="767"/>
    </row>
    <row r="1292" spans="1:7">
      <c r="A1292" s="545">
        <v>1998</v>
      </c>
      <c r="B1292" s="765">
        <v>64306.2</v>
      </c>
      <c r="C1292" s="767"/>
      <c r="D1292" s="765">
        <v>29.103725612771399</v>
      </c>
      <c r="E1292" s="767"/>
      <c r="F1292" s="766">
        <v>70.896274387228601</v>
      </c>
      <c r="G1292" s="767"/>
    </row>
    <row r="1293" spans="1:7">
      <c r="A1293" s="545">
        <v>1999</v>
      </c>
      <c r="B1293" s="765">
        <v>77410.2</v>
      </c>
      <c r="C1293" s="767"/>
      <c r="D1293" s="765">
        <v>27.44082821126932</v>
      </c>
      <c r="E1293" s="767"/>
      <c r="F1293" s="766">
        <v>72.55917178873068</v>
      </c>
      <c r="G1293" s="767"/>
    </row>
    <row r="1294" spans="1:7">
      <c r="A1294" s="545">
        <v>2000</v>
      </c>
      <c r="B1294" s="765">
        <v>115929.7</v>
      </c>
      <c r="C1294" s="767"/>
      <c r="D1294" s="765">
        <v>17.795008526719212</v>
      </c>
      <c r="E1294" s="767"/>
      <c r="F1294" s="766">
        <v>82.204991473280799</v>
      </c>
      <c r="G1294" s="767"/>
    </row>
    <row r="1295" spans="1:7">
      <c r="A1295" s="545">
        <v>2001</v>
      </c>
      <c r="B1295" s="765">
        <v>105869</v>
      </c>
      <c r="C1295" s="767"/>
      <c r="D1295" s="765">
        <v>20.057240552002948</v>
      </c>
      <c r="E1295" s="767"/>
      <c r="F1295" s="766">
        <v>79.942759447997062</v>
      </c>
      <c r="G1295" s="767"/>
    </row>
    <row r="1296" spans="1:7">
      <c r="A1296" s="545">
        <v>2002</v>
      </c>
      <c r="B1296" s="765">
        <v>105810.70000000001</v>
      </c>
      <c r="C1296" s="767"/>
      <c r="D1296" s="765">
        <v>21.298035075847714</v>
      </c>
      <c r="E1296" s="767"/>
      <c r="F1296" s="766">
        <v>78.701964924152279</v>
      </c>
      <c r="G1296" s="767"/>
    </row>
    <row r="1297" spans="1:7">
      <c r="A1297" s="545">
        <v>2003</v>
      </c>
      <c r="B1297" s="765">
        <v>130989</v>
      </c>
      <c r="C1297" s="767"/>
      <c r="D1297" s="765">
        <v>20.546839810976493</v>
      </c>
      <c r="E1297" s="767"/>
      <c r="F1297" s="766">
        <v>79.453160189023492</v>
      </c>
      <c r="G1297" s="767"/>
    </row>
    <row r="1298" spans="1:7">
      <c r="A1298" s="545">
        <v>2004</v>
      </c>
      <c r="B1298" s="765">
        <v>174228.5</v>
      </c>
      <c r="C1298" s="767"/>
      <c r="D1298" s="765">
        <v>19.006649313975611</v>
      </c>
      <c r="E1298" s="767"/>
      <c r="F1298" s="766">
        <v>80.993350686024385</v>
      </c>
      <c r="G1298" s="767"/>
    </row>
    <row r="1299" spans="1:7">
      <c r="A1299" s="545">
        <v>2005</v>
      </c>
      <c r="B1299" s="765">
        <v>226339.5</v>
      </c>
      <c r="C1299" s="767"/>
      <c r="D1299" s="765">
        <v>15.6</v>
      </c>
      <c r="E1299" s="767"/>
      <c r="F1299" s="766">
        <v>84.4</v>
      </c>
      <c r="G1299" s="767"/>
    </row>
    <row r="1300" spans="1:7">
      <c r="A1300" s="545">
        <v>2006</v>
      </c>
      <c r="B1300" s="765">
        <v>297043.74943639059</v>
      </c>
      <c r="C1300" s="767"/>
      <c r="D1300" s="765">
        <v>15.384236930319863</v>
      </c>
      <c r="E1300" s="767"/>
      <c r="F1300" s="766">
        <v>84.615763069680142</v>
      </c>
      <c r="G1300" s="767"/>
    </row>
    <row r="1301" spans="1:7">
      <c r="A1301" s="545">
        <v>2007</v>
      </c>
      <c r="B1301" s="765">
        <v>337621.1601263723</v>
      </c>
      <c r="C1301" s="767"/>
      <c r="D1301" s="765">
        <v>18.761503596602374</v>
      </c>
      <c r="E1301" s="767"/>
      <c r="F1301" s="766">
        <v>81.238496403397633</v>
      </c>
      <c r="G1301" s="767"/>
    </row>
    <row r="1302" spans="1:7">
      <c r="A1302" s="545">
        <v>2008</v>
      </c>
      <c r="B1302" s="765">
        <v>463121.91346716584</v>
      </c>
      <c r="C1302" s="767"/>
      <c r="D1302" s="765">
        <v>19.493139360247614</v>
      </c>
      <c r="E1302" s="767"/>
      <c r="F1302" s="766">
        <v>80.506860639752389</v>
      </c>
      <c r="G1302" s="767"/>
    </row>
    <row r="1303" spans="1:7">
      <c r="A1303" s="545">
        <v>2009</v>
      </c>
      <c r="B1303" s="765">
        <v>308699.4121576639</v>
      </c>
      <c r="C1303" s="767"/>
      <c r="D1303" s="765">
        <v>30.408933837572739</v>
      </c>
      <c r="E1303" s="767"/>
      <c r="F1303" s="766">
        <v>69.591066162427254</v>
      </c>
      <c r="G1303" s="767"/>
    </row>
    <row r="1304" spans="1:7" ht="15.75" thickBot="1">
      <c r="A1304" s="744">
        <v>2010</v>
      </c>
      <c r="B1304" s="770" t="s">
        <v>508</v>
      </c>
      <c r="C1304" s="771"/>
      <c r="D1304" s="770">
        <v>22.354277280511507</v>
      </c>
      <c r="E1304" s="771"/>
      <c r="F1304" s="769" t="s">
        <v>509</v>
      </c>
      <c r="G1304" s="772"/>
    </row>
    <row r="1305" spans="1:7" ht="15.75" thickBot="1">
      <c r="A1305" s="477" t="s">
        <v>496</v>
      </c>
      <c r="B1305" s="477"/>
      <c r="C1305" s="477"/>
      <c r="D1305" s="477"/>
      <c r="E1305" s="477"/>
      <c r="F1305" s="477"/>
      <c r="G1305" s="477"/>
    </row>
    <row r="1306" spans="1:7" ht="15.75" thickBot="1">
      <c r="A1306" s="750"/>
      <c r="B1306" s="783">
        <v>469325.09090909088</v>
      </c>
      <c r="C1306" s="783" t="e">
        <v>#DIV/0!</v>
      </c>
      <c r="D1306" s="784" t="s">
        <v>394</v>
      </c>
      <c r="E1306" s="784"/>
      <c r="F1306" s="785" t="s">
        <v>394</v>
      </c>
      <c r="G1306" s="786"/>
    </row>
    <row r="1307" spans="1:7">
      <c r="A1307" s="787" t="s">
        <v>72</v>
      </c>
      <c r="B1307" s="788"/>
      <c r="C1307" s="788"/>
      <c r="D1307" s="788"/>
      <c r="E1307" s="788"/>
      <c r="F1307" s="788"/>
      <c r="G1307" s="788"/>
    </row>
    <row r="1308" spans="1:7">
      <c r="A1308" s="759" t="s">
        <v>497</v>
      </c>
      <c r="B1308" s="760"/>
      <c r="C1308" s="760"/>
      <c r="D1308" s="760"/>
      <c r="E1308" s="760"/>
      <c r="F1308" s="760"/>
      <c r="G1308" s="760"/>
    </row>
    <row r="1309" spans="1:7">
      <c r="A1309" s="759" t="s">
        <v>510</v>
      </c>
      <c r="B1309" s="760"/>
      <c r="C1309" s="760"/>
      <c r="D1309" s="760"/>
      <c r="E1309" s="760"/>
      <c r="F1309" s="760"/>
      <c r="G1309" s="760"/>
    </row>
    <row r="1310" spans="1:7">
      <c r="A1310" s="456" t="s">
        <v>396</v>
      </c>
      <c r="B1310" s="449"/>
      <c r="C1310" s="789"/>
      <c r="D1310" s="789"/>
      <c r="E1310" s="790"/>
      <c r="F1310" s="456"/>
      <c r="G1310" s="449"/>
    </row>
    <row r="1311" spans="1:7">
      <c r="A1311" s="456" t="s">
        <v>397</v>
      </c>
      <c r="B1311" s="311"/>
      <c r="C1311" s="43"/>
      <c r="D1311" s="506"/>
      <c r="E1311" s="506"/>
      <c r="F1311" s="456"/>
    </row>
    <row r="1312" spans="1:7">
      <c r="A1312" s="761" t="s">
        <v>499</v>
      </c>
      <c r="B1312" s="761"/>
      <c r="C1312" s="761"/>
      <c r="D1312" s="761"/>
      <c r="E1312" s="761"/>
      <c r="F1312" s="761"/>
      <c r="G1312" s="761"/>
    </row>
    <row r="1313" spans="1:7">
      <c r="A1313" s="762" t="s">
        <v>500</v>
      </c>
      <c r="B1313" s="43"/>
      <c r="C1313" s="763"/>
      <c r="D1313" s="763"/>
      <c r="E1313" s="763"/>
      <c r="F1313" s="762"/>
      <c r="G1313" s="11"/>
    </row>
  </sheetData>
  <mergeCells count="815">
    <mergeCell ref="A1307:G1307"/>
    <mergeCell ref="A1308:G1308"/>
    <mergeCell ref="A1309:G1309"/>
    <mergeCell ref="A1312:G1312"/>
    <mergeCell ref="B1304:C1304"/>
    <mergeCell ref="D1304:E1304"/>
    <mergeCell ref="F1304:G1304"/>
    <mergeCell ref="A1305:G1305"/>
    <mergeCell ref="B1306:C1306"/>
    <mergeCell ref="D1306:E1306"/>
    <mergeCell ref="F1306:G1306"/>
    <mergeCell ref="B1302:C1302"/>
    <mergeCell ref="D1302:E1302"/>
    <mergeCell ref="F1302:G1302"/>
    <mergeCell ref="B1303:C1303"/>
    <mergeCell ref="D1303:E1303"/>
    <mergeCell ref="F1303:G1303"/>
    <mergeCell ref="B1300:C1300"/>
    <mergeCell ref="D1300:E1300"/>
    <mergeCell ref="F1300:G1300"/>
    <mergeCell ref="B1301:C1301"/>
    <mergeCell ref="D1301:E1301"/>
    <mergeCell ref="F1301:G1301"/>
    <mergeCell ref="B1298:C1298"/>
    <mergeCell ref="D1298:E1298"/>
    <mergeCell ref="F1298:G1298"/>
    <mergeCell ref="B1299:C1299"/>
    <mergeCell ref="D1299:E1299"/>
    <mergeCell ref="F1299:G1299"/>
    <mergeCell ref="B1296:C1296"/>
    <mergeCell ref="D1296:E1296"/>
    <mergeCell ref="F1296:G1296"/>
    <mergeCell ref="B1297:C1297"/>
    <mergeCell ref="D1297:E1297"/>
    <mergeCell ref="F1297:G1297"/>
    <mergeCell ref="B1294:C1294"/>
    <mergeCell ref="D1294:E1294"/>
    <mergeCell ref="F1294:G1294"/>
    <mergeCell ref="B1295:C1295"/>
    <mergeCell ref="D1295:E1295"/>
    <mergeCell ref="F1295:G1295"/>
    <mergeCell ref="B1292:C1292"/>
    <mergeCell ref="D1292:E1292"/>
    <mergeCell ref="F1292:G1292"/>
    <mergeCell ref="B1293:C1293"/>
    <mergeCell ref="D1293:E1293"/>
    <mergeCell ref="F1293:G1293"/>
    <mergeCell ref="B1290:C1290"/>
    <mergeCell ref="D1290:E1290"/>
    <mergeCell ref="F1290:G1290"/>
    <mergeCell ref="B1291:C1291"/>
    <mergeCell ref="D1291:E1291"/>
    <mergeCell ref="F1291:G1291"/>
    <mergeCell ref="B1288:C1288"/>
    <mergeCell ref="D1288:E1288"/>
    <mergeCell ref="F1288:G1288"/>
    <mergeCell ref="B1289:C1289"/>
    <mergeCell ref="D1289:E1289"/>
    <mergeCell ref="F1289:G1289"/>
    <mergeCell ref="B1286:C1286"/>
    <mergeCell ref="D1286:E1286"/>
    <mergeCell ref="F1286:G1286"/>
    <mergeCell ref="B1287:C1287"/>
    <mergeCell ref="D1287:E1287"/>
    <mergeCell ref="F1287:G1287"/>
    <mergeCell ref="B1284:C1284"/>
    <mergeCell ref="D1284:E1284"/>
    <mergeCell ref="F1284:G1284"/>
    <mergeCell ref="B1285:C1285"/>
    <mergeCell ref="D1285:E1285"/>
    <mergeCell ref="F1285:G1285"/>
    <mergeCell ref="B1282:C1282"/>
    <mergeCell ref="D1282:E1282"/>
    <mergeCell ref="F1282:G1282"/>
    <mergeCell ref="B1283:C1283"/>
    <mergeCell ref="D1283:E1283"/>
    <mergeCell ref="F1283:G1283"/>
    <mergeCell ref="B1280:C1280"/>
    <mergeCell ref="D1280:E1280"/>
    <mergeCell ref="F1280:G1280"/>
    <mergeCell ref="B1281:C1281"/>
    <mergeCell ref="D1281:E1281"/>
    <mergeCell ref="F1281:G1281"/>
    <mergeCell ref="B1278:C1278"/>
    <mergeCell ref="D1278:E1278"/>
    <mergeCell ref="F1278:G1278"/>
    <mergeCell ref="B1279:C1279"/>
    <mergeCell ref="D1279:E1279"/>
    <mergeCell ref="F1279:G1279"/>
    <mergeCell ref="B1276:C1276"/>
    <mergeCell ref="D1276:E1276"/>
    <mergeCell ref="F1276:G1276"/>
    <mergeCell ref="B1277:C1277"/>
    <mergeCell ref="D1277:E1277"/>
    <mergeCell ref="F1277:G1277"/>
    <mergeCell ref="B1274:C1274"/>
    <mergeCell ref="D1274:E1274"/>
    <mergeCell ref="F1274:G1274"/>
    <mergeCell ref="B1275:C1275"/>
    <mergeCell ref="D1275:E1275"/>
    <mergeCell ref="F1275:G1275"/>
    <mergeCell ref="B1272:C1272"/>
    <mergeCell ref="D1272:E1272"/>
    <mergeCell ref="F1272:G1272"/>
    <mergeCell ref="B1273:C1273"/>
    <mergeCell ref="D1273:E1273"/>
    <mergeCell ref="F1273:G1273"/>
    <mergeCell ref="B1270:C1270"/>
    <mergeCell ref="D1270:E1270"/>
    <mergeCell ref="F1270:G1270"/>
    <mergeCell ref="B1271:C1271"/>
    <mergeCell ref="D1271:E1271"/>
    <mergeCell ref="F1271:G1271"/>
    <mergeCell ref="B1268:C1268"/>
    <mergeCell ref="D1268:E1268"/>
    <mergeCell ref="F1268:G1268"/>
    <mergeCell ref="B1269:C1269"/>
    <mergeCell ref="D1269:E1269"/>
    <mergeCell ref="F1269:G1269"/>
    <mergeCell ref="B1266:C1266"/>
    <mergeCell ref="D1266:E1266"/>
    <mergeCell ref="F1266:G1266"/>
    <mergeCell ref="B1267:C1267"/>
    <mergeCell ref="D1267:E1267"/>
    <mergeCell ref="F1267:G1267"/>
    <mergeCell ref="B1264:C1264"/>
    <mergeCell ref="D1264:E1264"/>
    <mergeCell ref="F1264:G1264"/>
    <mergeCell ref="B1265:C1265"/>
    <mergeCell ref="D1265:E1265"/>
    <mergeCell ref="F1265:G1265"/>
    <mergeCell ref="B1262:C1262"/>
    <mergeCell ref="D1262:E1262"/>
    <mergeCell ref="F1262:G1262"/>
    <mergeCell ref="B1263:C1263"/>
    <mergeCell ref="D1263:E1263"/>
    <mergeCell ref="F1263:G1263"/>
    <mergeCell ref="B1260:C1260"/>
    <mergeCell ref="D1260:E1260"/>
    <mergeCell ref="F1260:G1260"/>
    <mergeCell ref="B1261:C1261"/>
    <mergeCell ref="D1261:E1261"/>
    <mergeCell ref="F1261:G1261"/>
    <mergeCell ref="B1258:C1258"/>
    <mergeCell ref="D1258:E1258"/>
    <mergeCell ref="F1258:G1258"/>
    <mergeCell ref="B1259:C1259"/>
    <mergeCell ref="D1259:E1259"/>
    <mergeCell ref="F1259:G1259"/>
    <mergeCell ref="F1255:G1255"/>
    <mergeCell ref="B1256:C1256"/>
    <mergeCell ref="D1256:E1256"/>
    <mergeCell ref="F1256:G1256"/>
    <mergeCell ref="B1257:C1257"/>
    <mergeCell ref="D1257:E1257"/>
    <mergeCell ref="F1257:G1257"/>
    <mergeCell ref="A1246:G1246"/>
    <mergeCell ref="A1249:G1249"/>
    <mergeCell ref="A1252:G1252"/>
    <mergeCell ref="A1253:B1253"/>
    <mergeCell ref="A1254:A1255"/>
    <mergeCell ref="B1254:C1254"/>
    <mergeCell ref="D1254:E1254"/>
    <mergeCell ref="F1254:G1254"/>
    <mergeCell ref="B1255:C1255"/>
    <mergeCell ref="D1255:E1255"/>
    <mergeCell ref="B1244:C1244"/>
    <mergeCell ref="D1244:E1244"/>
    <mergeCell ref="F1244:G1244"/>
    <mergeCell ref="B1245:C1245"/>
    <mergeCell ref="D1245:E1245"/>
    <mergeCell ref="F1245:G1245"/>
    <mergeCell ref="B1242:C1242"/>
    <mergeCell ref="D1242:E1242"/>
    <mergeCell ref="F1242:G1242"/>
    <mergeCell ref="B1243:C1243"/>
    <mergeCell ref="D1243:E1243"/>
    <mergeCell ref="F1243:G1243"/>
    <mergeCell ref="B1240:C1240"/>
    <mergeCell ref="D1240:E1240"/>
    <mergeCell ref="F1240:G1240"/>
    <mergeCell ref="B1241:C1241"/>
    <mergeCell ref="D1241:E1241"/>
    <mergeCell ref="F1241:G1241"/>
    <mergeCell ref="B1238:C1238"/>
    <mergeCell ref="D1238:E1238"/>
    <mergeCell ref="F1238:G1238"/>
    <mergeCell ref="B1239:C1239"/>
    <mergeCell ref="D1239:E1239"/>
    <mergeCell ref="F1239:G1239"/>
    <mergeCell ref="B1236:C1236"/>
    <mergeCell ref="D1236:E1236"/>
    <mergeCell ref="F1236:G1236"/>
    <mergeCell ref="B1237:C1237"/>
    <mergeCell ref="D1237:E1237"/>
    <mergeCell ref="F1237:G1237"/>
    <mergeCell ref="B1234:C1234"/>
    <mergeCell ref="D1234:E1234"/>
    <mergeCell ref="F1234:G1234"/>
    <mergeCell ref="B1235:C1235"/>
    <mergeCell ref="D1235:E1235"/>
    <mergeCell ref="F1235:G1235"/>
    <mergeCell ref="B1232:C1232"/>
    <mergeCell ref="D1232:E1232"/>
    <mergeCell ref="F1232:G1232"/>
    <mergeCell ref="B1233:C1233"/>
    <mergeCell ref="D1233:E1233"/>
    <mergeCell ref="F1233:G1233"/>
    <mergeCell ref="B1230:C1230"/>
    <mergeCell ref="D1230:E1230"/>
    <mergeCell ref="F1230:G1230"/>
    <mergeCell ref="B1231:C1231"/>
    <mergeCell ref="D1231:E1231"/>
    <mergeCell ref="F1231:G1231"/>
    <mergeCell ref="B1228:C1228"/>
    <mergeCell ref="D1228:E1228"/>
    <mergeCell ref="F1228:G1228"/>
    <mergeCell ref="B1229:C1229"/>
    <mergeCell ref="D1229:E1229"/>
    <mergeCell ref="F1229:G1229"/>
    <mergeCell ref="B1226:C1226"/>
    <mergeCell ref="D1226:E1226"/>
    <mergeCell ref="F1226:G1226"/>
    <mergeCell ref="B1227:C1227"/>
    <mergeCell ref="D1227:E1227"/>
    <mergeCell ref="F1227:G1227"/>
    <mergeCell ref="B1224:C1224"/>
    <mergeCell ref="D1224:E1224"/>
    <mergeCell ref="F1224:G1224"/>
    <mergeCell ref="B1225:C1225"/>
    <mergeCell ref="D1225:E1225"/>
    <mergeCell ref="F1225:G1225"/>
    <mergeCell ref="B1222:C1222"/>
    <mergeCell ref="D1222:E1222"/>
    <mergeCell ref="F1222:G1222"/>
    <mergeCell ref="B1223:C1223"/>
    <mergeCell ref="D1223:E1223"/>
    <mergeCell ref="F1223:G1223"/>
    <mergeCell ref="B1220:C1220"/>
    <mergeCell ref="D1220:E1220"/>
    <mergeCell ref="F1220:G1220"/>
    <mergeCell ref="B1221:C1221"/>
    <mergeCell ref="D1221:E1221"/>
    <mergeCell ref="F1221:G1221"/>
    <mergeCell ref="B1218:C1218"/>
    <mergeCell ref="D1218:E1218"/>
    <mergeCell ref="F1218:G1218"/>
    <mergeCell ref="B1219:C1219"/>
    <mergeCell ref="D1219:E1219"/>
    <mergeCell ref="F1219:G1219"/>
    <mergeCell ref="B1216:C1216"/>
    <mergeCell ref="D1216:E1216"/>
    <mergeCell ref="F1216:G1216"/>
    <mergeCell ref="B1217:C1217"/>
    <mergeCell ref="D1217:E1217"/>
    <mergeCell ref="F1217:G1217"/>
    <mergeCell ref="B1214:C1214"/>
    <mergeCell ref="D1214:E1214"/>
    <mergeCell ref="F1214:G1214"/>
    <mergeCell ref="B1215:C1215"/>
    <mergeCell ref="D1215:E1215"/>
    <mergeCell ref="F1215:G1215"/>
    <mergeCell ref="B1212:C1212"/>
    <mergeCell ref="D1212:E1212"/>
    <mergeCell ref="F1212:G1212"/>
    <mergeCell ref="B1213:C1213"/>
    <mergeCell ref="D1213:E1213"/>
    <mergeCell ref="F1213:G1213"/>
    <mergeCell ref="B1210:C1210"/>
    <mergeCell ref="D1210:E1210"/>
    <mergeCell ref="F1210:G1210"/>
    <mergeCell ref="B1211:C1211"/>
    <mergeCell ref="D1211:E1211"/>
    <mergeCell ref="F1211:G1211"/>
    <mergeCell ref="B1208:C1208"/>
    <mergeCell ref="D1208:E1208"/>
    <mergeCell ref="F1208:G1208"/>
    <mergeCell ref="B1209:C1209"/>
    <mergeCell ref="D1209:E1209"/>
    <mergeCell ref="F1209:G1209"/>
    <mergeCell ref="B1206:C1206"/>
    <mergeCell ref="D1206:E1206"/>
    <mergeCell ref="F1206:G1206"/>
    <mergeCell ref="B1207:C1207"/>
    <mergeCell ref="D1207:E1207"/>
    <mergeCell ref="F1207:G1207"/>
    <mergeCell ref="A1203:B1203"/>
    <mergeCell ref="B1204:C1204"/>
    <mergeCell ref="D1204:E1204"/>
    <mergeCell ref="F1204:G1204"/>
    <mergeCell ref="B1205:C1205"/>
    <mergeCell ref="D1205:E1205"/>
    <mergeCell ref="F1205:G1205"/>
    <mergeCell ref="A1193:G1193"/>
    <mergeCell ref="A1194:G1194"/>
    <mergeCell ref="A1195:G1195"/>
    <mergeCell ref="A1196:G1196"/>
    <mergeCell ref="A1199:G1199"/>
    <mergeCell ref="A1202:G1202"/>
    <mergeCell ref="B1190:C1190"/>
    <mergeCell ref="D1190:E1190"/>
    <mergeCell ref="F1190:G1190"/>
    <mergeCell ref="A1191:G1191"/>
    <mergeCell ref="B1192:C1192"/>
    <mergeCell ref="D1192:E1192"/>
    <mergeCell ref="F1192:G1192"/>
    <mergeCell ref="B1188:C1188"/>
    <mergeCell ref="D1188:E1188"/>
    <mergeCell ref="F1188:G1188"/>
    <mergeCell ref="B1189:C1189"/>
    <mergeCell ref="D1189:E1189"/>
    <mergeCell ref="F1189:G1189"/>
    <mergeCell ref="B1186:C1186"/>
    <mergeCell ref="D1186:E1186"/>
    <mergeCell ref="F1186:G1186"/>
    <mergeCell ref="B1187:C1187"/>
    <mergeCell ref="D1187:E1187"/>
    <mergeCell ref="F1187:G1187"/>
    <mergeCell ref="B1184:C1184"/>
    <mergeCell ref="D1184:E1184"/>
    <mergeCell ref="F1184:G1184"/>
    <mergeCell ref="B1185:C1185"/>
    <mergeCell ref="D1185:E1185"/>
    <mergeCell ref="F1185:G1185"/>
    <mergeCell ref="B1182:C1182"/>
    <mergeCell ref="D1182:E1182"/>
    <mergeCell ref="F1182:G1182"/>
    <mergeCell ref="B1183:C1183"/>
    <mergeCell ref="D1183:E1183"/>
    <mergeCell ref="F1183:G1183"/>
    <mergeCell ref="B1180:C1180"/>
    <mergeCell ref="D1180:E1180"/>
    <mergeCell ref="F1180:G1180"/>
    <mergeCell ref="B1181:C1181"/>
    <mergeCell ref="D1181:E1181"/>
    <mergeCell ref="F1181:G1181"/>
    <mergeCell ref="B1178:C1178"/>
    <mergeCell ref="D1178:E1178"/>
    <mergeCell ref="F1178:G1178"/>
    <mergeCell ref="B1179:C1179"/>
    <mergeCell ref="D1179:E1179"/>
    <mergeCell ref="F1179:G1179"/>
    <mergeCell ref="B1176:C1176"/>
    <mergeCell ref="D1176:E1176"/>
    <mergeCell ref="F1176:G1176"/>
    <mergeCell ref="B1177:C1177"/>
    <mergeCell ref="D1177:E1177"/>
    <mergeCell ref="F1177:G1177"/>
    <mergeCell ref="B1174:C1174"/>
    <mergeCell ref="D1174:E1174"/>
    <mergeCell ref="F1174:G1174"/>
    <mergeCell ref="B1175:C1175"/>
    <mergeCell ref="D1175:E1175"/>
    <mergeCell ref="F1175:G1175"/>
    <mergeCell ref="B1172:C1172"/>
    <mergeCell ref="D1172:E1172"/>
    <mergeCell ref="F1172:G1172"/>
    <mergeCell ref="B1173:C1173"/>
    <mergeCell ref="D1173:E1173"/>
    <mergeCell ref="F1173:G1173"/>
    <mergeCell ref="B1170:C1170"/>
    <mergeCell ref="D1170:E1170"/>
    <mergeCell ref="F1170:G1170"/>
    <mergeCell ref="B1171:C1171"/>
    <mergeCell ref="D1171:E1171"/>
    <mergeCell ref="F1171:G1171"/>
    <mergeCell ref="B1168:C1168"/>
    <mergeCell ref="D1168:E1168"/>
    <mergeCell ref="F1168:G1168"/>
    <mergeCell ref="B1169:C1169"/>
    <mergeCell ref="D1169:E1169"/>
    <mergeCell ref="F1169:G1169"/>
    <mergeCell ref="B1166:C1166"/>
    <mergeCell ref="D1166:E1166"/>
    <mergeCell ref="F1166:G1166"/>
    <mergeCell ref="B1167:C1167"/>
    <mergeCell ref="D1167:E1167"/>
    <mergeCell ref="F1167:G1167"/>
    <mergeCell ref="B1164:C1164"/>
    <mergeCell ref="D1164:E1164"/>
    <mergeCell ref="F1164:G1164"/>
    <mergeCell ref="B1165:C1165"/>
    <mergeCell ref="D1165:E1165"/>
    <mergeCell ref="F1165:G1165"/>
    <mergeCell ref="B1162:C1162"/>
    <mergeCell ref="D1162:E1162"/>
    <mergeCell ref="F1162:G1162"/>
    <mergeCell ref="B1163:C1163"/>
    <mergeCell ref="D1163:E1163"/>
    <mergeCell ref="F1163:G1163"/>
    <mergeCell ref="B1160:C1160"/>
    <mergeCell ref="D1160:E1160"/>
    <mergeCell ref="F1160:G1160"/>
    <mergeCell ref="B1161:C1161"/>
    <mergeCell ref="D1161:E1161"/>
    <mergeCell ref="F1161:G1161"/>
    <mergeCell ref="B1158:C1158"/>
    <mergeCell ref="D1158:E1158"/>
    <mergeCell ref="F1158:G1158"/>
    <mergeCell ref="B1159:C1159"/>
    <mergeCell ref="D1159:E1159"/>
    <mergeCell ref="F1159:G1159"/>
    <mergeCell ref="B1156:C1156"/>
    <mergeCell ref="D1156:E1156"/>
    <mergeCell ref="F1156:G1156"/>
    <mergeCell ref="B1157:C1157"/>
    <mergeCell ref="D1157:E1157"/>
    <mergeCell ref="F1157:G1157"/>
    <mergeCell ref="B1154:C1154"/>
    <mergeCell ref="D1154:E1154"/>
    <mergeCell ref="F1154:G1154"/>
    <mergeCell ref="B1155:C1155"/>
    <mergeCell ref="D1155:E1155"/>
    <mergeCell ref="F1155:G1155"/>
    <mergeCell ref="B1152:C1152"/>
    <mergeCell ref="D1152:E1152"/>
    <mergeCell ref="F1152:G1152"/>
    <mergeCell ref="B1153:C1153"/>
    <mergeCell ref="D1153:E1153"/>
    <mergeCell ref="F1153:G1153"/>
    <mergeCell ref="B1150:C1150"/>
    <mergeCell ref="D1150:E1150"/>
    <mergeCell ref="F1150:G1150"/>
    <mergeCell ref="B1151:C1151"/>
    <mergeCell ref="D1151:E1151"/>
    <mergeCell ref="F1151:G1151"/>
    <mergeCell ref="B1148:C1148"/>
    <mergeCell ref="D1148:E1148"/>
    <mergeCell ref="F1148:G1148"/>
    <mergeCell ref="B1149:C1149"/>
    <mergeCell ref="D1149:E1149"/>
    <mergeCell ref="F1149:G1149"/>
    <mergeCell ref="B1146:C1146"/>
    <mergeCell ref="D1146:E1146"/>
    <mergeCell ref="F1146:G1146"/>
    <mergeCell ref="B1147:C1147"/>
    <mergeCell ref="D1147:E1147"/>
    <mergeCell ref="F1147:G1147"/>
    <mergeCell ref="B1144:C1144"/>
    <mergeCell ref="D1144:E1144"/>
    <mergeCell ref="F1144:G1144"/>
    <mergeCell ref="B1145:C1145"/>
    <mergeCell ref="D1145:E1145"/>
    <mergeCell ref="F1145:G1145"/>
    <mergeCell ref="B1142:C1142"/>
    <mergeCell ref="D1142:E1142"/>
    <mergeCell ref="F1142:G1142"/>
    <mergeCell ref="B1143:C1143"/>
    <mergeCell ref="D1143:E1143"/>
    <mergeCell ref="F1143:G1143"/>
    <mergeCell ref="A1136:G1136"/>
    <mergeCell ref="A1137:G1137"/>
    <mergeCell ref="A1139:G1139"/>
    <mergeCell ref="A1140:B1140"/>
    <mergeCell ref="B1141:C1141"/>
    <mergeCell ref="D1141:E1141"/>
    <mergeCell ref="F1141:G1141"/>
    <mergeCell ref="A1085:A1086"/>
    <mergeCell ref="B1085:C1085"/>
    <mergeCell ref="D1085:E1085"/>
    <mergeCell ref="F1085:G1085"/>
    <mergeCell ref="A1128:G1128"/>
    <mergeCell ref="A1133:G1133"/>
    <mergeCell ref="A1072:G1072"/>
    <mergeCell ref="A1077:G1077"/>
    <mergeCell ref="A1080:G1080"/>
    <mergeCell ref="A1081:G1081"/>
    <mergeCell ref="A1083:G1083"/>
    <mergeCell ref="A1084:B1084"/>
    <mergeCell ref="A1021:G1021"/>
    <mergeCell ref="A1024:G1024"/>
    <mergeCell ref="A1025:G1025"/>
    <mergeCell ref="A1027:G1027"/>
    <mergeCell ref="A1028:B1028"/>
    <mergeCell ref="A1029:A1030"/>
    <mergeCell ref="B1029:C1029"/>
    <mergeCell ref="D1029:E1029"/>
    <mergeCell ref="F1029:G1029"/>
    <mergeCell ref="B1011:C1011"/>
    <mergeCell ref="B1012:C1012"/>
    <mergeCell ref="B1013:C1013"/>
    <mergeCell ref="B1014:C1014"/>
    <mergeCell ref="B1015:C1015"/>
    <mergeCell ref="A1016:G1016"/>
    <mergeCell ref="B1005:C1005"/>
    <mergeCell ref="B1006:C1006"/>
    <mergeCell ref="B1007:C1007"/>
    <mergeCell ref="B1008:C1008"/>
    <mergeCell ref="B1009:C1009"/>
    <mergeCell ref="B1010:C1010"/>
    <mergeCell ref="B999:C999"/>
    <mergeCell ref="B1000:C1000"/>
    <mergeCell ref="B1001:C1001"/>
    <mergeCell ref="B1002:C1002"/>
    <mergeCell ref="B1003:C1003"/>
    <mergeCell ref="B1004:C1004"/>
    <mergeCell ref="B993:C993"/>
    <mergeCell ref="B994:C994"/>
    <mergeCell ref="B995:C995"/>
    <mergeCell ref="B996:C996"/>
    <mergeCell ref="B997:C997"/>
    <mergeCell ref="B998:C998"/>
    <mergeCell ref="B987:C987"/>
    <mergeCell ref="B988:C988"/>
    <mergeCell ref="B989:C989"/>
    <mergeCell ref="B990:C990"/>
    <mergeCell ref="B991:C991"/>
    <mergeCell ref="B992:C992"/>
    <mergeCell ref="B981:C981"/>
    <mergeCell ref="B982:C982"/>
    <mergeCell ref="B983:C983"/>
    <mergeCell ref="B984:C984"/>
    <mergeCell ref="B985:C985"/>
    <mergeCell ref="B986:C986"/>
    <mergeCell ref="B975:C975"/>
    <mergeCell ref="B976:C976"/>
    <mergeCell ref="B977:C977"/>
    <mergeCell ref="B978:C978"/>
    <mergeCell ref="B979:C979"/>
    <mergeCell ref="B980:C980"/>
    <mergeCell ref="A969:G969"/>
    <mergeCell ref="A971:G971"/>
    <mergeCell ref="A972:B972"/>
    <mergeCell ref="A973:A974"/>
    <mergeCell ref="B973:C973"/>
    <mergeCell ref="D973:E973"/>
    <mergeCell ref="F973:G973"/>
    <mergeCell ref="B974:C974"/>
    <mergeCell ref="A923:G923"/>
    <mergeCell ref="A929:G929"/>
    <mergeCell ref="A930:G930"/>
    <mergeCell ref="A932:G932"/>
    <mergeCell ref="A933:B933"/>
    <mergeCell ref="A934:A935"/>
    <mergeCell ref="D873:E873"/>
    <mergeCell ref="F873:G873"/>
    <mergeCell ref="A876:G876"/>
    <mergeCell ref="A878:G878"/>
    <mergeCell ref="A879:B879"/>
    <mergeCell ref="A880:A881"/>
    <mergeCell ref="D870:E870"/>
    <mergeCell ref="F870:G870"/>
    <mergeCell ref="D871:E871"/>
    <mergeCell ref="F871:G871"/>
    <mergeCell ref="D872:E872"/>
    <mergeCell ref="F872:G872"/>
    <mergeCell ref="D867:E867"/>
    <mergeCell ref="F867:G867"/>
    <mergeCell ref="D868:E868"/>
    <mergeCell ref="F868:G868"/>
    <mergeCell ref="D869:E869"/>
    <mergeCell ref="F869:G869"/>
    <mergeCell ref="D864:E864"/>
    <mergeCell ref="F864:G864"/>
    <mergeCell ref="D865:E865"/>
    <mergeCell ref="F865:G865"/>
    <mergeCell ref="D866:E866"/>
    <mergeCell ref="F866:G866"/>
    <mergeCell ref="D861:E861"/>
    <mergeCell ref="F861:G861"/>
    <mergeCell ref="D862:E862"/>
    <mergeCell ref="F862:G862"/>
    <mergeCell ref="D863:E863"/>
    <mergeCell ref="F863:G863"/>
    <mergeCell ref="D858:E858"/>
    <mergeCell ref="F858:G858"/>
    <mergeCell ref="D859:E859"/>
    <mergeCell ref="F859:G859"/>
    <mergeCell ref="D860:E860"/>
    <mergeCell ref="F860:G860"/>
    <mergeCell ref="D855:E855"/>
    <mergeCell ref="F855:G855"/>
    <mergeCell ref="D856:E856"/>
    <mergeCell ref="F856:G856"/>
    <mergeCell ref="D857:E857"/>
    <mergeCell ref="F857:G857"/>
    <mergeCell ref="D852:E852"/>
    <mergeCell ref="F852:G852"/>
    <mergeCell ref="D853:E853"/>
    <mergeCell ref="F853:G853"/>
    <mergeCell ref="D854:E854"/>
    <mergeCell ref="F854:G854"/>
    <mergeCell ref="D849:E849"/>
    <mergeCell ref="F849:G849"/>
    <mergeCell ref="D850:E850"/>
    <mergeCell ref="F850:G850"/>
    <mergeCell ref="D851:E851"/>
    <mergeCell ref="F851:G851"/>
    <mergeCell ref="D846:E846"/>
    <mergeCell ref="F846:G846"/>
    <mergeCell ref="D847:E847"/>
    <mergeCell ref="F847:G847"/>
    <mergeCell ref="D848:E848"/>
    <mergeCell ref="F848:G848"/>
    <mergeCell ref="D843:E843"/>
    <mergeCell ref="F843:G843"/>
    <mergeCell ref="D844:E844"/>
    <mergeCell ref="F844:G844"/>
    <mergeCell ref="D845:E845"/>
    <mergeCell ref="F845:G845"/>
    <mergeCell ref="A837:G837"/>
    <mergeCell ref="A839:G839"/>
    <mergeCell ref="A840:B840"/>
    <mergeCell ref="A841:A842"/>
    <mergeCell ref="D841:E841"/>
    <mergeCell ref="F841:G841"/>
    <mergeCell ref="D842:E842"/>
    <mergeCell ref="F842:G842"/>
    <mergeCell ref="D829:E829"/>
    <mergeCell ref="F829:G829"/>
    <mergeCell ref="A830:G830"/>
    <mergeCell ref="D831:E831"/>
    <mergeCell ref="F831:G831"/>
    <mergeCell ref="A836:G836"/>
    <mergeCell ref="D826:E826"/>
    <mergeCell ref="F826:G826"/>
    <mergeCell ref="D827:E827"/>
    <mergeCell ref="F827:G827"/>
    <mergeCell ref="D828:E828"/>
    <mergeCell ref="F828:G828"/>
    <mergeCell ref="D823:E823"/>
    <mergeCell ref="F823:G823"/>
    <mergeCell ref="D824:E824"/>
    <mergeCell ref="F824:G824"/>
    <mergeCell ref="D825:E825"/>
    <mergeCell ref="F825:G825"/>
    <mergeCell ref="D820:E820"/>
    <mergeCell ref="F820:G820"/>
    <mergeCell ref="D821:E821"/>
    <mergeCell ref="F821:G821"/>
    <mergeCell ref="D822:E822"/>
    <mergeCell ref="F822:G822"/>
    <mergeCell ref="D817:E817"/>
    <mergeCell ref="F817:G817"/>
    <mergeCell ref="D818:E818"/>
    <mergeCell ref="F818:G818"/>
    <mergeCell ref="D819:E819"/>
    <mergeCell ref="F819:G819"/>
    <mergeCell ref="D814:E814"/>
    <mergeCell ref="F814:G814"/>
    <mergeCell ref="D815:E815"/>
    <mergeCell ref="F815:G815"/>
    <mergeCell ref="D816:E816"/>
    <mergeCell ref="F816:G816"/>
    <mergeCell ref="D811:E811"/>
    <mergeCell ref="F811:G811"/>
    <mergeCell ref="D812:E812"/>
    <mergeCell ref="F812:G812"/>
    <mergeCell ref="D813:E813"/>
    <mergeCell ref="F813:G813"/>
    <mergeCell ref="D808:E808"/>
    <mergeCell ref="F808:G808"/>
    <mergeCell ref="D809:E809"/>
    <mergeCell ref="F809:G809"/>
    <mergeCell ref="D810:E810"/>
    <mergeCell ref="F810:G810"/>
    <mergeCell ref="D805:E805"/>
    <mergeCell ref="F805:G805"/>
    <mergeCell ref="D806:E806"/>
    <mergeCell ref="F806:G806"/>
    <mergeCell ref="D807:E807"/>
    <mergeCell ref="F807:G807"/>
    <mergeCell ref="D802:E802"/>
    <mergeCell ref="F802:G802"/>
    <mergeCell ref="D803:E803"/>
    <mergeCell ref="F803:G803"/>
    <mergeCell ref="D804:E804"/>
    <mergeCell ref="F804:G804"/>
    <mergeCell ref="D799:E799"/>
    <mergeCell ref="F799:G799"/>
    <mergeCell ref="D800:E800"/>
    <mergeCell ref="F800:G800"/>
    <mergeCell ref="D801:E801"/>
    <mergeCell ref="F801:G801"/>
    <mergeCell ref="D796:E796"/>
    <mergeCell ref="F796:G796"/>
    <mergeCell ref="D797:E797"/>
    <mergeCell ref="F797:G797"/>
    <mergeCell ref="D798:E798"/>
    <mergeCell ref="F798:G798"/>
    <mergeCell ref="D793:E793"/>
    <mergeCell ref="F793:G793"/>
    <mergeCell ref="D794:E794"/>
    <mergeCell ref="F794:G794"/>
    <mergeCell ref="D795:E795"/>
    <mergeCell ref="F795:G795"/>
    <mergeCell ref="D790:E790"/>
    <mergeCell ref="F790:G790"/>
    <mergeCell ref="D791:E791"/>
    <mergeCell ref="F791:G791"/>
    <mergeCell ref="D792:E792"/>
    <mergeCell ref="F792:G792"/>
    <mergeCell ref="A787:A788"/>
    <mergeCell ref="D787:E787"/>
    <mergeCell ref="F787:G787"/>
    <mergeCell ref="D788:E788"/>
    <mergeCell ref="F788:G788"/>
    <mergeCell ref="D789:E789"/>
    <mergeCell ref="F789:G789"/>
    <mergeCell ref="A691:G691"/>
    <mergeCell ref="A692:B692"/>
    <mergeCell ref="A738:G738"/>
    <mergeCell ref="A739:B739"/>
    <mergeCell ref="A785:G785"/>
    <mergeCell ref="A786:B786"/>
    <mergeCell ref="A591:B591"/>
    <mergeCell ref="A638:G638"/>
    <mergeCell ref="A639:G639"/>
    <mergeCell ref="A682:G682"/>
    <mergeCell ref="A688:G688"/>
    <mergeCell ref="A689:G689"/>
    <mergeCell ref="A535:G535"/>
    <mergeCell ref="A538:G538"/>
    <mergeCell ref="A539:G539"/>
    <mergeCell ref="A541:G541"/>
    <mergeCell ref="A542:B542"/>
    <mergeCell ref="A590:G590"/>
    <mergeCell ref="A478:G478"/>
    <mergeCell ref="A484:G484"/>
    <mergeCell ref="A485:G485"/>
    <mergeCell ref="A487:G487"/>
    <mergeCell ref="A488:G488"/>
    <mergeCell ref="A531:G531"/>
    <mergeCell ref="A424:G424"/>
    <mergeCell ref="A430:G430"/>
    <mergeCell ref="A431:G431"/>
    <mergeCell ref="A433:G433"/>
    <mergeCell ref="A434:B434"/>
    <mergeCell ref="A435:A436"/>
    <mergeCell ref="B435:C435"/>
    <mergeCell ref="D435:E435"/>
    <mergeCell ref="F435:G435"/>
    <mergeCell ref="A331:G331"/>
    <mergeCell ref="A332:B332"/>
    <mergeCell ref="A379:G379"/>
    <mergeCell ref="A380:B380"/>
    <mergeCell ref="A381:A382"/>
    <mergeCell ref="B381:C381"/>
    <mergeCell ref="D381:E381"/>
    <mergeCell ref="F381:G381"/>
    <mergeCell ref="B382:C382"/>
    <mergeCell ref="A276:G276"/>
    <mergeCell ref="A279:G279"/>
    <mergeCell ref="A280:G280"/>
    <mergeCell ref="A282:G282"/>
    <mergeCell ref="A283:B283"/>
    <mergeCell ref="A330:G330"/>
    <mergeCell ref="A220:G220"/>
    <mergeCell ref="A225:G225"/>
    <mergeCell ref="A226:G226"/>
    <mergeCell ref="A228:G228"/>
    <mergeCell ref="A229:G229"/>
    <mergeCell ref="A272:G272"/>
    <mergeCell ref="A176:G176"/>
    <mergeCell ref="A182:G182"/>
    <mergeCell ref="A183:G183"/>
    <mergeCell ref="A185:G185"/>
    <mergeCell ref="A186:B186"/>
    <mergeCell ref="A187:A188"/>
    <mergeCell ref="B187:C187"/>
    <mergeCell ref="D187:E187"/>
    <mergeCell ref="F187:G187"/>
    <mergeCell ref="A125:F125"/>
    <mergeCell ref="A129:G129"/>
    <mergeCell ref="A131:G131"/>
    <mergeCell ref="A132:B132"/>
    <mergeCell ref="A133:A134"/>
    <mergeCell ref="B133:C133"/>
    <mergeCell ref="D133:E133"/>
    <mergeCell ref="F133:G133"/>
    <mergeCell ref="A81:F81"/>
    <mergeCell ref="A87:G87"/>
    <mergeCell ref="A88:G88"/>
    <mergeCell ref="A90:G90"/>
    <mergeCell ref="A91:B91"/>
    <mergeCell ref="A92:A93"/>
    <mergeCell ref="C92:D92"/>
    <mergeCell ref="E92:F92"/>
    <mergeCell ref="B33:G33"/>
    <mergeCell ref="B34:G34"/>
    <mergeCell ref="I36:N36"/>
    <mergeCell ref="A37:B37"/>
    <mergeCell ref="A38:A39"/>
    <mergeCell ref="C38:D38"/>
    <mergeCell ref="E38:F38"/>
    <mergeCell ref="B27:G27"/>
    <mergeCell ref="B28:G28"/>
    <mergeCell ref="B29:G29"/>
    <mergeCell ref="B30:G30"/>
    <mergeCell ref="B31:G31"/>
    <mergeCell ref="B32:G32"/>
    <mergeCell ref="B21:G21"/>
    <mergeCell ref="B22:G22"/>
    <mergeCell ref="B23:G23"/>
    <mergeCell ref="B24:G24"/>
    <mergeCell ref="B25:G25"/>
    <mergeCell ref="B26:G26"/>
    <mergeCell ref="B15:G15"/>
    <mergeCell ref="B16:G16"/>
    <mergeCell ref="B17:G17"/>
    <mergeCell ref="B18:G18"/>
    <mergeCell ref="B19:G19"/>
    <mergeCell ref="B20:G20"/>
    <mergeCell ref="B9:G9"/>
    <mergeCell ref="B10:G10"/>
    <mergeCell ref="B11:G11"/>
    <mergeCell ref="B12:G12"/>
    <mergeCell ref="B13:G13"/>
    <mergeCell ref="B14:G14"/>
    <mergeCell ref="B3:G3"/>
    <mergeCell ref="B4:G4"/>
    <mergeCell ref="B5:G5"/>
    <mergeCell ref="B6:G6"/>
    <mergeCell ref="B7:G7"/>
    <mergeCell ref="B8:G8"/>
  </mergeCells>
  <printOptions gridLine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114"/>
  <sheetViews>
    <sheetView rightToLeft="1" workbookViewId="0">
      <selection activeCell="J16" sqref="J16"/>
    </sheetView>
  </sheetViews>
  <sheetFormatPr defaultRowHeight="15"/>
  <cols>
    <col min="1" max="1" width="11.140625" style="311" customWidth="1"/>
    <col min="2" max="3" width="12.5703125" style="3" customWidth="1"/>
    <col min="4" max="4" width="9.85546875" style="400" customWidth="1"/>
    <col min="5" max="5" width="5.85546875" style="400" customWidth="1"/>
    <col min="6" max="6" width="6.42578125" style="400" customWidth="1"/>
    <col min="7" max="7" width="5.85546875" style="400" customWidth="1"/>
    <col min="8" max="8" width="6.85546875" style="311" customWidth="1"/>
    <col min="9" max="9" width="6.7109375" style="311" customWidth="1"/>
    <col min="10" max="10" width="7.42578125" style="311" customWidth="1"/>
    <col min="11" max="11" width="6.7109375" style="311" customWidth="1"/>
    <col min="12" max="12" width="7" style="311" customWidth="1"/>
    <col min="13" max="256" width="9.140625" style="311"/>
    <col min="257" max="257" width="11.140625" style="311" customWidth="1"/>
    <col min="258" max="259" width="12.5703125" style="311" customWidth="1"/>
    <col min="260" max="260" width="9.85546875" style="311" customWidth="1"/>
    <col min="261" max="261" width="5.85546875" style="311" customWidth="1"/>
    <col min="262" max="262" width="6.42578125" style="311" customWidth="1"/>
    <col min="263" max="263" width="5.85546875" style="311" customWidth="1"/>
    <col min="264" max="265" width="6" style="311" customWidth="1"/>
    <col min="266" max="266" width="5.85546875" style="311" customWidth="1"/>
    <col min="267" max="267" width="6.7109375" style="311" customWidth="1"/>
    <col min="268" max="268" width="7" style="311" customWidth="1"/>
    <col min="269" max="512" width="9.140625" style="311"/>
    <col min="513" max="513" width="11.140625" style="311" customWidth="1"/>
    <col min="514" max="515" width="12.5703125" style="311" customWidth="1"/>
    <col min="516" max="516" width="9.85546875" style="311" customWidth="1"/>
    <col min="517" max="517" width="5.85546875" style="311" customWidth="1"/>
    <col min="518" max="518" width="6.42578125" style="311" customWidth="1"/>
    <col min="519" max="519" width="5.85546875" style="311" customWidth="1"/>
    <col min="520" max="521" width="6" style="311" customWidth="1"/>
    <col min="522" max="522" width="5.85546875" style="311" customWidth="1"/>
    <col min="523" max="523" width="6.7109375" style="311" customWidth="1"/>
    <col min="524" max="524" width="7" style="311" customWidth="1"/>
    <col min="525" max="768" width="9.140625" style="311"/>
    <col min="769" max="769" width="11.140625" style="311" customWidth="1"/>
    <col min="770" max="771" width="12.5703125" style="311" customWidth="1"/>
    <col min="772" max="772" width="9.85546875" style="311" customWidth="1"/>
    <col min="773" max="773" width="5.85546875" style="311" customWidth="1"/>
    <col min="774" max="774" width="6.42578125" style="311" customWidth="1"/>
    <col min="775" max="775" width="5.85546875" style="311" customWidth="1"/>
    <col min="776" max="777" width="6" style="311" customWidth="1"/>
    <col min="778" max="778" width="5.85546875" style="311" customWidth="1"/>
    <col min="779" max="779" width="6.7109375" style="311" customWidth="1"/>
    <col min="780" max="780" width="7" style="311" customWidth="1"/>
    <col min="781" max="1024" width="9.140625" style="311"/>
    <col min="1025" max="1025" width="11.140625" style="311" customWidth="1"/>
    <col min="1026" max="1027" width="12.5703125" style="311" customWidth="1"/>
    <col min="1028" max="1028" width="9.85546875" style="311" customWidth="1"/>
    <col min="1029" max="1029" width="5.85546875" style="311" customWidth="1"/>
    <col min="1030" max="1030" width="6.42578125" style="311" customWidth="1"/>
    <col min="1031" max="1031" width="5.85546875" style="311" customWidth="1"/>
    <col min="1032" max="1033" width="6" style="311" customWidth="1"/>
    <col min="1034" max="1034" width="5.85546875" style="311" customWidth="1"/>
    <col min="1035" max="1035" width="6.7109375" style="311" customWidth="1"/>
    <col min="1036" max="1036" width="7" style="311" customWidth="1"/>
    <col min="1037" max="1280" width="9.140625" style="311"/>
    <col min="1281" max="1281" width="11.140625" style="311" customWidth="1"/>
    <col min="1282" max="1283" width="12.5703125" style="311" customWidth="1"/>
    <col min="1284" max="1284" width="9.85546875" style="311" customWidth="1"/>
    <col min="1285" max="1285" width="5.85546875" style="311" customWidth="1"/>
    <col min="1286" max="1286" width="6.42578125" style="311" customWidth="1"/>
    <col min="1287" max="1287" width="5.85546875" style="311" customWidth="1"/>
    <col min="1288" max="1289" width="6" style="311" customWidth="1"/>
    <col min="1290" max="1290" width="5.85546875" style="311" customWidth="1"/>
    <col min="1291" max="1291" width="6.7109375" style="311" customWidth="1"/>
    <col min="1292" max="1292" width="7" style="311" customWidth="1"/>
    <col min="1293" max="1536" width="9.140625" style="311"/>
    <col min="1537" max="1537" width="11.140625" style="311" customWidth="1"/>
    <col min="1538" max="1539" width="12.5703125" style="311" customWidth="1"/>
    <col min="1540" max="1540" width="9.85546875" style="311" customWidth="1"/>
    <col min="1541" max="1541" width="5.85546875" style="311" customWidth="1"/>
    <col min="1542" max="1542" width="6.42578125" style="311" customWidth="1"/>
    <col min="1543" max="1543" width="5.85546875" style="311" customWidth="1"/>
    <col min="1544" max="1545" width="6" style="311" customWidth="1"/>
    <col min="1546" max="1546" width="5.85546875" style="311" customWidth="1"/>
    <col min="1547" max="1547" width="6.7109375" style="311" customWidth="1"/>
    <col min="1548" max="1548" width="7" style="311" customWidth="1"/>
    <col min="1549" max="1792" width="9.140625" style="311"/>
    <col min="1793" max="1793" width="11.140625" style="311" customWidth="1"/>
    <col min="1794" max="1795" width="12.5703125" style="311" customWidth="1"/>
    <col min="1796" max="1796" width="9.85546875" style="311" customWidth="1"/>
    <col min="1797" max="1797" width="5.85546875" style="311" customWidth="1"/>
    <col min="1798" max="1798" width="6.42578125" style="311" customWidth="1"/>
    <col min="1799" max="1799" width="5.85546875" style="311" customWidth="1"/>
    <col min="1800" max="1801" width="6" style="311" customWidth="1"/>
    <col min="1802" max="1802" width="5.85546875" style="311" customWidth="1"/>
    <col min="1803" max="1803" width="6.7109375" style="311" customWidth="1"/>
    <col min="1804" max="1804" width="7" style="311" customWidth="1"/>
    <col min="1805" max="2048" width="9.140625" style="311"/>
    <col min="2049" max="2049" width="11.140625" style="311" customWidth="1"/>
    <col min="2050" max="2051" width="12.5703125" style="311" customWidth="1"/>
    <col min="2052" max="2052" width="9.85546875" style="311" customWidth="1"/>
    <col min="2053" max="2053" width="5.85546875" style="311" customWidth="1"/>
    <col min="2054" max="2054" width="6.42578125" style="311" customWidth="1"/>
    <col min="2055" max="2055" width="5.85546875" style="311" customWidth="1"/>
    <col min="2056" max="2057" width="6" style="311" customWidth="1"/>
    <col min="2058" max="2058" width="5.85546875" style="311" customWidth="1"/>
    <col min="2059" max="2059" width="6.7109375" style="311" customWidth="1"/>
    <col min="2060" max="2060" width="7" style="311" customWidth="1"/>
    <col min="2061" max="2304" width="9.140625" style="311"/>
    <col min="2305" max="2305" width="11.140625" style="311" customWidth="1"/>
    <col min="2306" max="2307" width="12.5703125" style="311" customWidth="1"/>
    <col min="2308" max="2308" width="9.85546875" style="311" customWidth="1"/>
    <col min="2309" max="2309" width="5.85546875" style="311" customWidth="1"/>
    <col min="2310" max="2310" width="6.42578125" style="311" customWidth="1"/>
    <col min="2311" max="2311" width="5.85546875" style="311" customWidth="1"/>
    <col min="2312" max="2313" width="6" style="311" customWidth="1"/>
    <col min="2314" max="2314" width="5.85546875" style="311" customWidth="1"/>
    <col min="2315" max="2315" width="6.7109375" style="311" customWidth="1"/>
    <col min="2316" max="2316" width="7" style="311" customWidth="1"/>
    <col min="2317" max="2560" width="9.140625" style="311"/>
    <col min="2561" max="2561" width="11.140625" style="311" customWidth="1"/>
    <col min="2562" max="2563" width="12.5703125" style="311" customWidth="1"/>
    <col min="2564" max="2564" width="9.85546875" style="311" customWidth="1"/>
    <col min="2565" max="2565" width="5.85546875" style="311" customWidth="1"/>
    <col min="2566" max="2566" width="6.42578125" style="311" customWidth="1"/>
    <col min="2567" max="2567" width="5.85546875" style="311" customWidth="1"/>
    <col min="2568" max="2569" width="6" style="311" customWidth="1"/>
    <col min="2570" max="2570" width="5.85546875" style="311" customWidth="1"/>
    <col min="2571" max="2571" width="6.7109375" style="311" customWidth="1"/>
    <col min="2572" max="2572" width="7" style="311" customWidth="1"/>
    <col min="2573" max="2816" width="9.140625" style="311"/>
    <col min="2817" max="2817" width="11.140625" style="311" customWidth="1"/>
    <col min="2818" max="2819" width="12.5703125" style="311" customWidth="1"/>
    <col min="2820" max="2820" width="9.85546875" style="311" customWidth="1"/>
    <col min="2821" max="2821" width="5.85546875" style="311" customWidth="1"/>
    <col min="2822" max="2822" width="6.42578125" style="311" customWidth="1"/>
    <col min="2823" max="2823" width="5.85546875" style="311" customWidth="1"/>
    <col min="2824" max="2825" width="6" style="311" customWidth="1"/>
    <col min="2826" max="2826" width="5.85546875" style="311" customWidth="1"/>
    <col min="2827" max="2827" width="6.7109375" style="311" customWidth="1"/>
    <col min="2828" max="2828" width="7" style="311" customWidth="1"/>
    <col min="2829" max="3072" width="9.140625" style="311"/>
    <col min="3073" max="3073" width="11.140625" style="311" customWidth="1"/>
    <col min="3074" max="3075" width="12.5703125" style="311" customWidth="1"/>
    <col min="3076" max="3076" width="9.85546875" style="311" customWidth="1"/>
    <col min="3077" max="3077" width="5.85546875" style="311" customWidth="1"/>
    <col min="3078" max="3078" width="6.42578125" style="311" customWidth="1"/>
    <col min="3079" max="3079" width="5.85546875" style="311" customWidth="1"/>
    <col min="3080" max="3081" width="6" style="311" customWidth="1"/>
    <col min="3082" max="3082" width="5.85546875" style="311" customWidth="1"/>
    <col min="3083" max="3083" width="6.7109375" style="311" customWidth="1"/>
    <col min="3084" max="3084" width="7" style="311" customWidth="1"/>
    <col min="3085" max="3328" width="9.140625" style="311"/>
    <col min="3329" max="3329" width="11.140625" style="311" customWidth="1"/>
    <col min="3330" max="3331" width="12.5703125" style="311" customWidth="1"/>
    <col min="3332" max="3332" width="9.85546875" style="311" customWidth="1"/>
    <col min="3333" max="3333" width="5.85546875" style="311" customWidth="1"/>
    <col min="3334" max="3334" width="6.42578125" style="311" customWidth="1"/>
    <col min="3335" max="3335" width="5.85546875" style="311" customWidth="1"/>
    <col min="3336" max="3337" width="6" style="311" customWidth="1"/>
    <col min="3338" max="3338" width="5.85546875" style="311" customWidth="1"/>
    <col min="3339" max="3339" width="6.7109375" style="311" customWidth="1"/>
    <col min="3340" max="3340" width="7" style="311" customWidth="1"/>
    <col min="3341" max="3584" width="9.140625" style="311"/>
    <col min="3585" max="3585" width="11.140625" style="311" customWidth="1"/>
    <col min="3586" max="3587" width="12.5703125" style="311" customWidth="1"/>
    <col min="3588" max="3588" width="9.85546875" style="311" customWidth="1"/>
    <col min="3589" max="3589" width="5.85546875" style="311" customWidth="1"/>
    <col min="3590" max="3590" width="6.42578125" style="311" customWidth="1"/>
    <col min="3591" max="3591" width="5.85546875" style="311" customWidth="1"/>
    <col min="3592" max="3593" width="6" style="311" customWidth="1"/>
    <col min="3594" max="3594" width="5.85546875" style="311" customWidth="1"/>
    <col min="3595" max="3595" width="6.7109375" style="311" customWidth="1"/>
    <col min="3596" max="3596" width="7" style="311" customWidth="1"/>
    <col min="3597" max="3840" width="9.140625" style="311"/>
    <col min="3841" max="3841" width="11.140625" style="311" customWidth="1"/>
    <col min="3842" max="3843" width="12.5703125" style="311" customWidth="1"/>
    <col min="3844" max="3844" width="9.85546875" style="311" customWidth="1"/>
    <col min="3845" max="3845" width="5.85546875" style="311" customWidth="1"/>
    <col min="3846" max="3846" width="6.42578125" style="311" customWidth="1"/>
    <col min="3847" max="3847" width="5.85546875" style="311" customWidth="1"/>
    <col min="3848" max="3849" width="6" style="311" customWidth="1"/>
    <col min="3850" max="3850" width="5.85546875" style="311" customWidth="1"/>
    <col min="3851" max="3851" width="6.7109375" style="311" customWidth="1"/>
    <col min="3852" max="3852" width="7" style="311" customWidth="1"/>
    <col min="3853" max="4096" width="9.140625" style="311"/>
    <col min="4097" max="4097" width="11.140625" style="311" customWidth="1"/>
    <col min="4098" max="4099" width="12.5703125" style="311" customWidth="1"/>
    <col min="4100" max="4100" width="9.85546875" style="311" customWidth="1"/>
    <col min="4101" max="4101" width="5.85546875" style="311" customWidth="1"/>
    <col min="4102" max="4102" width="6.42578125" style="311" customWidth="1"/>
    <col min="4103" max="4103" width="5.85546875" style="311" customWidth="1"/>
    <col min="4104" max="4105" width="6" style="311" customWidth="1"/>
    <col min="4106" max="4106" width="5.85546875" style="311" customWidth="1"/>
    <col min="4107" max="4107" width="6.7109375" style="311" customWidth="1"/>
    <col min="4108" max="4108" width="7" style="311" customWidth="1"/>
    <col min="4109" max="4352" width="9.140625" style="311"/>
    <col min="4353" max="4353" width="11.140625" style="311" customWidth="1"/>
    <col min="4354" max="4355" width="12.5703125" style="311" customWidth="1"/>
    <col min="4356" max="4356" width="9.85546875" style="311" customWidth="1"/>
    <col min="4357" max="4357" width="5.85546875" style="311" customWidth="1"/>
    <col min="4358" max="4358" width="6.42578125" style="311" customWidth="1"/>
    <col min="4359" max="4359" width="5.85546875" style="311" customWidth="1"/>
    <col min="4360" max="4361" width="6" style="311" customWidth="1"/>
    <col min="4362" max="4362" width="5.85546875" style="311" customWidth="1"/>
    <col min="4363" max="4363" width="6.7109375" style="311" customWidth="1"/>
    <col min="4364" max="4364" width="7" style="311" customWidth="1"/>
    <col min="4365" max="4608" width="9.140625" style="311"/>
    <col min="4609" max="4609" width="11.140625" style="311" customWidth="1"/>
    <col min="4610" max="4611" width="12.5703125" style="311" customWidth="1"/>
    <col min="4612" max="4612" width="9.85546875" style="311" customWidth="1"/>
    <col min="4613" max="4613" width="5.85546875" style="311" customWidth="1"/>
    <col min="4614" max="4614" width="6.42578125" style="311" customWidth="1"/>
    <col min="4615" max="4615" width="5.85546875" style="311" customWidth="1"/>
    <col min="4616" max="4617" width="6" style="311" customWidth="1"/>
    <col min="4618" max="4618" width="5.85546875" style="311" customWidth="1"/>
    <col min="4619" max="4619" width="6.7109375" style="311" customWidth="1"/>
    <col min="4620" max="4620" width="7" style="311" customWidth="1"/>
    <col min="4621" max="4864" width="9.140625" style="311"/>
    <col min="4865" max="4865" width="11.140625" style="311" customWidth="1"/>
    <col min="4866" max="4867" width="12.5703125" style="311" customWidth="1"/>
    <col min="4868" max="4868" width="9.85546875" style="311" customWidth="1"/>
    <col min="4869" max="4869" width="5.85546875" style="311" customWidth="1"/>
    <col min="4870" max="4870" width="6.42578125" style="311" customWidth="1"/>
    <col min="4871" max="4871" width="5.85546875" style="311" customWidth="1"/>
    <col min="4872" max="4873" width="6" style="311" customWidth="1"/>
    <col min="4874" max="4874" width="5.85546875" style="311" customWidth="1"/>
    <col min="4875" max="4875" width="6.7109375" style="311" customWidth="1"/>
    <col min="4876" max="4876" width="7" style="311" customWidth="1"/>
    <col min="4877" max="5120" width="9.140625" style="311"/>
    <col min="5121" max="5121" width="11.140625" style="311" customWidth="1"/>
    <col min="5122" max="5123" width="12.5703125" style="311" customWidth="1"/>
    <col min="5124" max="5124" width="9.85546875" style="311" customWidth="1"/>
    <col min="5125" max="5125" width="5.85546875" style="311" customWidth="1"/>
    <col min="5126" max="5126" width="6.42578125" style="311" customWidth="1"/>
    <col min="5127" max="5127" width="5.85546875" style="311" customWidth="1"/>
    <col min="5128" max="5129" width="6" style="311" customWidth="1"/>
    <col min="5130" max="5130" width="5.85546875" style="311" customWidth="1"/>
    <col min="5131" max="5131" width="6.7109375" style="311" customWidth="1"/>
    <col min="5132" max="5132" width="7" style="311" customWidth="1"/>
    <col min="5133" max="5376" width="9.140625" style="311"/>
    <col min="5377" max="5377" width="11.140625" style="311" customWidth="1"/>
    <col min="5378" max="5379" width="12.5703125" style="311" customWidth="1"/>
    <col min="5380" max="5380" width="9.85546875" style="311" customWidth="1"/>
    <col min="5381" max="5381" width="5.85546875" style="311" customWidth="1"/>
    <col min="5382" max="5382" width="6.42578125" style="311" customWidth="1"/>
    <col min="5383" max="5383" width="5.85546875" style="311" customWidth="1"/>
    <col min="5384" max="5385" width="6" style="311" customWidth="1"/>
    <col min="5386" max="5386" width="5.85546875" style="311" customWidth="1"/>
    <col min="5387" max="5387" width="6.7109375" style="311" customWidth="1"/>
    <col min="5388" max="5388" width="7" style="311" customWidth="1"/>
    <col min="5389" max="5632" width="9.140625" style="311"/>
    <col min="5633" max="5633" width="11.140625" style="311" customWidth="1"/>
    <col min="5634" max="5635" width="12.5703125" style="311" customWidth="1"/>
    <col min="5636" max="5636" width="9.85546875" style="311" customWidth="1"/>
    <col min="5637" max="5637" width="5.85546875" style="311" customWidth="1"/>
    <col min="5638" max="5638" width="6.42578125" style="311" customWidth="1"/>
    <col min="5639" max="5639" width="5.85546875" style="311" customWidth="1"/>
    <col min="5640" max="5641" width="6" style="311" customWidth="1"/>
    <col min="5642" max="5642" width="5.85546875" style="311" customWidth="1"/>
    <col min="5643" max="5643" width="6.7109375" style="311" customWidth="1"/>
    <col min="5644" max="5644" width="7" style="311" customWidth="1"/>
    <col min="5645" max="5888" width="9.140625" style="311"/>
    <col min="5889" max="5889" width="11.140625" style="311" customWidth="1"/>
    <col min="5890" max="5891" width="12.5703125" style="311" customWidth="1"/>
    <col min="5892" max="5892" width="9.85546875" style="311" customWidth="1"/>
    <col min="5893" max="5893" width="5.85546875" style="311" customWidth="1"/>
    <col min="5894" max="5894" width="6.42578125" style="311" customWidth="1"/>
    <col min="5895" max="5895" width="5.85546875" style="311" customWidth="1"/>
    <col min="5896" max="5897" width="6" style="311" customWidth="1"/>
    <col min="5898" max="5898" width="5.85546875" style="311" customWidth="1"/>
    <col min="5899" max="5899" width="6.7109375" style="311" customWidth="1"/>
    <col min="5900" max="5900" width="7" style="311" customWidth="1"/>
    <col min="5901" max="6144" width="9.140625" style="311"/>
    <col min="6145" max="6145" width="11.140625" style="311" customWidth="1"/>
    <col min="6146" max="6147" width="12.5703125" style="311" customWidth="1"/>
    <col min="6148" max="6148" width="9.85546875" style="311" customWidth="1"/>
    <col min="6149" max="6149" width="5.85546875" style="311" customWidth="1"/>
    <col min="6150" max="6150" width="6.42578125" style="311" customWidth="1"/>
    <col min="6151" max="6151" width="5.85546875" style="311" customWidth="1"/>
    <col min="6152" max="6153" width="6" style="311" customWidth="1"/>
    <col min="6154" max="6154" width="5.85546875" style="311" customWidth="1"/>
    <col min="6155" max="6155" width="6.7109375" style="311" customWidth="1"/>
    <col min="6156" max="6156" width="7" style="311" customWidth="1"/>
    <col min="6157" max="6400" width="9.140625" style="311"/>
    <col min="6401" max="6401" width="11.140625" style="311" customWidth="1"/>
    <col min="6402" max="6403" width="12.5703125" style="311" customWidth="1"/>
    <col min="6404" max="6404" width="9.85546875" style="311" customWidth="1"/>
    <col min="6405" max="6405" width="5.85546875" style="311" customWidth="1"/>
    <col min="6406" max="6406" width="6.42578125" style="311" customWidth="1"/>
    <col min="6407" max="6407" width="5.85546875" style="311" customWidth="1"/>
    <col min="6408" max="6409" width="6" style="311" customWidth="1"/>
    <col min="6410" max="6410" width="5.85546875" style="311" customWidth="1"/>
    <col min="6411" max="6411" width="6.7109375" style="311" customWidth="1"/>
    <col min="6412" max="6412" width="7" style="311" customWidth="1"/>
    <col min="6413" max="6656" width="9.140625" style="311"/>
    <col min="6657" max="6657" width="11.140625" style="311" customWidth="1"/>
    <col min="6658" max="6659" width="12.5703125" style="311" customWidth="1"/>
    <col min="6660" max="6660" width="9.85546875" style="311" customWidth="1"/>
    <col min="6661" max="6661" width="5.85546875" style="311" customWidth="1"/>
    <col min="6662" max="6662" width="6.42578125" style="311" customWidth="1"/>
    <col min="6663" max="6663" width="5.85546875" style="311" customWidth="1"/>
    <col min="6664" max="6665" width="6" style="311" customWidth="1"/>
    <col min="6666" max="6666" width="5.85546875" style="311" customWidth="1"/>
    <col min="6667" max="6667" width="6.7109375" style="311" customWidth="1"/>
    <col min="6668" max="6668" width="7" style="311" customWidth="1"/>
    <col min="6669" max="6912" width="9.140625" style="311"/>
    <col min="6913" max="6913" width="11.140625" style="311" customWidth="1"/>
    <col min="6914" max="6915" width="12.5703125" style="311" customWidth="1"/>
    <col min="6916" max="6916" width="9.85546875" style="311" customWidth="1"/>
    <col min="6917" max="6917" width="5.85546875" style="311" customWidth="1"/>
    <col min="6918" max="6918" width="6.42578125" style="311" customWidth="1"/>
    <col min="6919" max="6919" width="5.85546875" style="311" customWidth="1"/>
    <col min="6920" max="6921" width="6" style="311" customWidth="1"/>
    <col min="6922" max="6922" width="5.85546875" style="311" customWidth="1"/>
    <col min="6923" max="6923" width="6.7109375" style="311" customWidth="1"/>
    <col min="6924" max="6924" width="7" style="311" customWidth="1"/>
    <col min="6925" max="7168" width="9.140625" style="311"/>
    <col min="7169" max="7169" width="11.140625" style="311" customWidth="1"/>
    <col min="7170" max="7171" width="12.5703125" style="311" customWidth="1"/>
    <col min="7172" max="7172" width="9.85546875" style="311" customWidth="1"/>
    <col min="7173" max="7173" width="5.85546875" style="311" customWidth="1"/>
    <col min="7174" max="7174" width="6.42578125" style="311" customWidth="1"/>
    <col min="7175" max="7175" width="5.85546875" style="311" customWidth="1"/>
    <col min="7176" max="7177" width="6" style="311" customWidth="1"/>
    <col min="7178" max="7178" width="5.85546875" style="311" customWidth="1"/>
    <col min="7179" max="7179" width="6.7109375" style="311" customWidth="1"/>
    <col min="7180" max="7180" width="7" style="311" customWidth="1"/>
    <col min="7181" max="7424" width="9.140625" style="311"/>
    <col min="7425" max="7425" width="11.140625" style="311" customWidth="1"/>
    <col min="7426" max="7427" width="12.5703125" style="311" customWidth="1"/>
    <col min="7428" max="7428" width="9.85546875" style="311" customWidth="1"/>
    <col min="7429" max="7429" width="5.85546875" style="311" customWidth="1"/>
    <col min="7430" max="7430" width="6.42578125" style="311" customWidth="1"/>
    <col min="7431" max="7431" width="5.85546875" style="311" customWidth="1"/>
    <col min="7432" max="7433" width="6" style="311" customWidth="1"/>
    <col min="7434" max="7434" width="5.85546875" style="311" customWidth="1"/>
    <col min="7435" max="7435" width="6.7109375" style="311" customWidth="1"/>
    <col min="7436" max="7436" width="7" style="311" customWidth="1"/>
    <col min="7437" max="7680" width="9.140625" style="311"/>
    <col min="7681" max="7681" width="11.140625" style="311" customWidth="1"/>
    <col min="7682" max="7683" width="12.5703125" style="311" customWidth="1"/>
    <col min="7684" max="7684" width="9.85546875" style="311" customWidth="1"/>
    <col min="7685" max="7685" width="5.85546875" style="311" customWidth="1"/>
    <col min="7686" max="7686" width="6.42578125" style="311" customWidth="1"/>
    <col min="7687" max="7687" width="5.85546875" style="311" customWidth="1"/>
    <col min="7688" max="7689" width="6" style="311" customWidth="1"/>
    <col min="7690" max="7690" width="5.85546875" style="311" customWidth="1"/>
    <col min="7691" max="7691" width="6.7109375" style="311" customWidth="1"/>
    <col min="7692" max="7692" width="7" style="311" customWidth="1"/>
    <col min="7693" max="7936" width="9.140625" style="311"/>
    <col min="7937" max="7937" width="11.140625" style="311" customWidth="1"/>
    <col min="7938" max="7939" width="12.5703125" style="311" customWidth="1"/>
    <col min="7940" max="7940" width="9.85546875" style="311" customWidth="1"/>
    <col min="7941" max="7941" width="5.85546875" style="311" customWidth="1"/>
    <col min="7942" max="7942" width="6.42578125" style="311" customWidth="1"/>
    <col min="7943" max="7943" width="5.85546875" style="311" customWidth="1"/>
    <col min="7944" max="7945" width="6" style="311" customWidth="1"/>
    <col min="7946" max="7946" width="5.85546875" style="311" customWidth="1"/>
    <col min="7947" max="7947" width="6.7109375" style="311" customWidth="1"/>
    <col min="7948" max="7948" width="7" style="311" customWidth="1"/>
    <col min="7949" max="8192" width="9.140625" style="311"/>
    <col min="8193" max="8193" width="11.140625" style="311" customWidth="1"/>
    <col min="8194" max="8195" width="12.5703125" style="311" customWidth="1"/>
    <col min="8196" max="8196" width="9.85546875" style="311" customWidth="1"/>
    <col min="8197" max="8197" width="5.85546875" style="311" customWidth="1"/>
    <col min="8198" max="8198" width="6.42578125" style="311" customWidth="1"/>
    <col min="8199" max="8199" width="5.85546875" style="311" customWidth="1"/>
    <col min="8200" max="8201" width="6" style="311" customWidth="1"/>
    <col min="8202" max="8202" width="5.85546875" style="311" customWidth="1"/>
    <col min="8203" max="8203" width="6.7109375" style="311" customWidth="1"/>
    <col min="8204" max="8204" width="7" style="311" customWidth="1"/>
    <col min="8205" max="8448" width="9.140625" style="311"/>
    <col min="8449" max="8449" width="11.140625" style="311" customWidth="1"/>
    <col min="8450" max="8451" width="12.5703125" style="311" customWidth="1"/>
    <col min="8452" max="8452" width="9.85546875" style="311" customWidth="1"/>
    <col min="8453" max="8453" width="5.85546875" style="311" customWidth="1"/>
    <col min="8454" max="8454" width="6.42578125" style="311" customWidth="1"/>
    <col min="8455" max="8455" width="5.85546875" style="311" customWidth="1"/>
    <col min="8456" max="8457" width="6" style="311" customWidth="1"/>
    <col min="8458" max="8458" width="5.85546875" style="311" customWidth="1"/>
    <col min="8459" max="8459" width="6.7109375" style="311" customWidth="1"/>
    <col min="8460" max="8460" width="7" style="311" customWidth="1"/>
    <col min="8461" max="8704" width="9.140625" style="311"/>
    <col min="8705" max="8705" width="11.140625" style="311" customWidth="1"/>
    <col min="8706" max="8707" width="12.5703125" style="311" customWidth="1"/>
    <col min="8708" max="8708" width="9.85546875" style="311" customWidth="1"/>
    <col min="8709" max="8709" width="5.85546875" style="311" customWidth="1"/>
    <col min="8710" max="8710" width="6.42578125" style="311" customWidth="1"/>
    <col min="8711" max="8711" width="5.85546875" style="311" customWidth="1"/>
    <col min="8712" max="8713" width="6" style="311" customWidth="1"/>
    <col min="8714" max="8714" width="5.85546875" style="311" customWidth="1"/>
    <col min="8715" max="8715" width="6.7109375" style="311" customWidth="1"/>
    <col min="8716" max="8716" width="7" style="311" customWidth="1"/>
    <col min="8717" max="8960" width="9.140625" style="311"/>
    <col min="8961" max="8961" width="11.140625" style="311" customWidth="1"/>
    <col min="8962" max="8963" width="12.5703125" style="311" customWidth="1"/>
    <col min="8964" max="8964" width="9.85546875" style="311" customWidth="1"/>
    <col min="8965" max="8965" width="5.85546875" style="311" customWidth="1"/>
    <col min="8966" max="8966" width="6.42578125" style="311" customWidth="1"/>
    <col min="8967" max="8967" width="5.85546875" style="311" customWidth="1"/>
    <col min="8968" max="8969" width="6" style="311" customWidth="1"/>
    <col min="8970" max="8970" width="5.85546875" style="311" customWidth="1"/>
    <col min="8971" max="8971" width="6.7109375" style="311" customWidth="1"/>
    <col min="8972" max="8972" width="7" style="311" customWidth="1"/>
    <col min="8973" max="9216" width="9.140625" style="311"/>
    <col min="9217" max="9217" width="11.140625" style="311" customWidth="1"/>
    <col min="9218" max="9219" width="12.5703125" style="311" customWidth="1"/>
    <col min="9220" max="9220" width="9.85546875" style="311" customWidth="1"/>
    <col min="9221" max="9221" width="5.85546875" style="311" customWidth="1"/>
    <col min="9222" max="9222" width="6.42578125" style="311" customWidth="1"/>
    <col min="9223" max="9223" width="5.85546875" style="311" customWidth="1"/>
    <col min="9224" max="9225" width="6" style="311" customWidth="1"/>
    <col min="9226" max="9226" width="5.85546875" style="311" customWidth="1"/>
    <col min="9227" max="9227" width="6.7109375" style="311" customWidth="1"/>
    <col min="9228" max="9228" width="7" style="311" customWidth="1"/>
    <col min="9229" max="9472" width="9.140625" style="311"/>
    <col min="9473" max="9473" width="11.140625" style="311" customWidth="1"/>
    <col min="9474" max="9475" width="12.5703125" style="311" customWidth="1"/>
    <col min="9476" max="9476" width="9.85546875" style="311" customWidth="1"/>
    <col min="9477" max="9477" width="5.85546875" style="311" customWidth="1"/>
    <col min="9478" max="9478" width="6.42578125" style="311" customWidth="1"/>
    <col min="9479" max="9479" width="5.85546875" style="311" customWidth="1"/>
    <col min="9480" max="9481" width="6" style="311" customWidth="1"/>
    <col min="9482" max="9482" width="5.85546875" style="311" customWidth="1"/>
    <col min="9483" max="9483" width="6.7109375" style="311" customWidth="1"/>
    <col min="9484" max="9484" width="7" style="311" customWidth="1"/>
    <col min="9485" max="9728" width="9.140625" style="311"/>
    <col min="9729" max="9729" width="11.140625" style="311" customWidth="1"/>
    <col min="9730" max="9731" width="12.5703125" style="311" customWidth="1"/>
    <col min="9732" max="9732" width="9.85546875" style="311" customWidth="1"/>
    <col min="9733" max="9733" width="5.85546875" style="311" customWidth="1"/>
    <col min="9734" max="9734" width="6.42578125" style="311" customWidth="1"/>
    <col min="9735" max="9735" width="5.85546875" style="311" customWidth="1"/>
    <col min="9736" max="9737" width="6" style="311" customWidth="1"/>
    <col min="9738" max="9738" width="5.85546875" style="311" customWidth="1"/>
    <col min="9739" max="9739" width="6.7109375" style="311" customWidth="1"/>
    <col min="9740" max="9740" width="7" style="311" customWidth="1"/>
    <col min="9741" max="9984" width="9.140625" style="311"/>
    <col min="9985" max="9985" width="11.140625" style="311" customWidth="1"/>
    <col min="9986" max="9987" width="12.5703125" style="311" customWidth="1"/>
    <col min="9988" max="9988" width="9.85546875" style="311" customWidth="1"/>
    <col min="9989" max="9989" width="5.85546875" style="311" customWidth="1"/>
    <col min="9990" max="9990" width="6.42578125" style="311" customWidth="1"/>
    <col min="9991" max="9991" width="5.85546875" style="311" customWidth="1"/>
    <col min="9992" max="9993" width="6" style="311" customWidth="1"/>
    <col min="9994" max="9994" width="5.85546875" style="311" customWidth="1"/>
    <col min="9995" max="9995" width="6.7109375" style="311" customWidth="1"/>
    <col min="9996" max="9996" width="7" style="311" customWidth="1"/>
    <col min="9997" max="10240" width="9.140625" style="311"/>
    <col min="10241" max="10241" width="11.140625" style="311" customWidth="1"/>
    <col min="10242" max="10243" width="12.5703125" style="311" customWidth="1"/>
    <col min="10244" max="10244" width="9.85546875" style="311" customWidth="1"/>
    <col min="10245" max="10245" width="5.85546875" style="311" customWidth="1"/>
    <col min="10246" max="10246" width="6.42578125" style="311" customWidth="1"/>
    <col min="10247" max="10247" width="5.85546875" style="311" customWidth="1"/>
    <col min="10248" max="10249" width="6" style="311" customWidth="1"/>
    <col min="10250" max="10250" width="5.85546875" style="311" customWidth="1"/>
    <col min="10251" max="10251" width="6.7109375" style="311" customWidth="1"/>
    <col min="10252" max="10252" width="7" style="311" customWidth="1"/>
    <col min="10253" max="10496" width="9.140625" style="311"/>
    <col min="10497" max="10497" width="11.140625" style="311" customWidth="1"/>
    <col min="10498" max="10499" width="12.5703125" style="311" customWidth="1"/>
    <col min="10500" max="10500" width="9.85546875" style="311" customWidth="1"/>
    <col min="10501" max="10501" width="5.85546875" style="311" customWidth="1"/>
    <col min="10502" max="10502" width="6.42578125" style="311" customWidth="1"/>
    <col min="10503" max="10503" width="5.85546875" style="311" customWidth="1"/>
    <col min="10504" max="10505" width="6" style="311" customWidth="1"/>
    <col min="10506" max="10506" width="5.85546875" style="311" customWidth="1"/>
    <col min="10507" max="10507" width="6.7109375" style="311" customWidth="1"/>
    <col min="10508" max="10508" width="7" style="311" customWidth="1"/>
    <col min="10509" max="10752" width="9.140625" style="311"/>
    <col min="10753" max="10753" width="11.140625" style="311" customWidth="1"/>
    <col min="10754" max="10755" width="12.5703125" style="311" customWidth="1"/>
    <col min="10756" max="10756" width="9.85546875" style="311" customWidth="1"/>
    <col min="10757" max="10757" width="5.85546875" style="311" customWidth="1"/>
    <col min="10758" max="10758" width="6.42578125" style="311" customWidth="1"/>
    <col min="10759" max="10759" width="5.85546875" style="311" customWidth="1"/>
    <col min="10760" max="10761" width="6" style="311" customWidth="1"/>
    <col min="10762" max="10762" width="5.85546875" style="311" customWidth="1"/>
    <col min="10763" max="10763" width="6.7109375" style="311" customWidth="1"/>
    <col min="10764" max="10764" width="7" style="311" customWidth="1"/>
    <col min="10765" max="11008" width="9.140625" style="311"/>
    <col min="11009" max="11009" width="11.140625" style="311" customWidth="1"/>
    <col min="11010" max="11011" width="12.5703125" style="311" customWidth="1"/>
    <col min="11012" max="11012" width="9.85546875" style="311" customWidth="1"/>
    <col min="11013" max="11013" width="5.85546875" style="311" customWidth="1"/>
    <col min="11014" max="11014" width="6.42578125" style="311" customWidth="1"/>
    <col min="11015" max="11015" width="5.85546875" style="311" customWidth="1"/>
    <col min="11016" max="11017" width="6" style="311" customWidth="1"/>
    <col min="11018" max="11018" width="5.85546875" style="311" customWidth="1"/>
    <col min="11019" max="11019" width="6.7109375" style="311" customWidth="1"/>
    <col min="11020" max="11020" width="7" style="311" customWidth="1"/>
    <col min="11021" max="11264" width="9.140625" style="311"/>
    <col min="11265" max="11265" width="11.140625" style="311" customWidth="1"/>
    <col min="11266" max="11267" width="12.5703125" style="311" customWidth="1"/>
    <col min="11268" max="11268" width="9.85546875" style="311" customWidth="1"/>
    <col min="11269" max="11269" width="5.85546875" style="311" customWidth="1"/>
    <col min="11270" max="11270" width="6.42578125" style="311" customWidth="1"/>
    <col min="11271" max="11271" width="5.85546875" style="311" customWidth="1"/>
    <col min="11272" max="11273" width="6" style="311" customWidth="1"/>
    <col min="11274" max="11274" width="5.85546875" style="311" customWidth="1"/>
    <col min="11275" max="11275" width="6.7109375" style="311" customWidth="1"/>
    <col min="11276" max="11276" width="7" style="311" customWidth="1"/>
    <col min="11277" max="11520" width="9.140625" style="311"/>
    <col min="11521" max="11521" width="11.140625" style="311" customWidth="1"/>
    <col min="11522" max="11523" width="12.5703125" style="311" customWidth="1"/>
    <col min="11524" max="11524" width="9.85546875" style="311" customWidth="1"/>
    <col min="11525" max="11525" width="5.85546875" style="311" customWidth="1"/>
    <col min="11526" max="11526" width="6.42578125" style="311" customWidth="1"/>
    <col min="11527" max="11527" width="5.85546875" style="311" customWidth="1"/>
    <col min="11528" max="11529" width="6" style="311" customWidth="1"/>
    <col min="11530" max="11530" width="5.85546875" style="311" customWidth="1"/>
    <col min="11531" max="11531" width="6.7109375" style="311" customWidth="1"/>
    <col min="11532" max="11532" width="7" style="311" customWidth="1"/>
    <col min="11533" max="11776" width="9.140625" style="311"/>
    <col min="11777" max="11777" width="11.140625" style="311" customWidth="1"/>
    <col min="11778" max="11779" width="12.5703125" style="311" customWidth="1"/>
    <col min="11780" max="11780" width="9.85546875" style="311" customWidth="1"/>
    <col min="11781" max="11781" width="5.85546875" style="311" customWidth="1"/>
    <col min="11782" max="11782" width="6.42578125" style="311" customWidth="1"/>
    <col min="11783" max="11783" width="5.85546875" style="311" customWidth="1"/>
    <col min="11784" max="11785" width="6" style="311" customWidth="1"/>
    <col min="11786" max="11786" width="5.85546875" style="311" customWidth="1"/>
    <col min="11787" max="11787" width="6.7109375" style="311" customWidth="1"/>
    <col min="11788" max="11788" width="7" style="311" customWidth="1"/>
    <col min="11789" max="12032" width="9.140625" style="311"/>
    <col min="12033" max="12033" width="11.140625" style="311" customWidth="1"/>
    <col min="12034" max="12035" width="12.5703125" style="311" customWidth="1"/>
    <col min="12036" max="12036" width="9.85546875" style="311" customWidth="1"/>
    <col min="12037" max="12037" width="5.85546875" style="311" customWidth="1"/>
    <col min="12038" max="12038" width="6.42578125" style="311" customWidth="1"/>
    <col min="12039" max="12039" width="5.85546875" style="311" customWidth="1"/>
    <col min="12040" max="12041" width="6" style="311" customWidth="1"/>
    <col min="12042" max="12042" width="5.85546875" style="311" customWidth="1"/>
    <col min="12043" max="12043" width="6.7109375" style="311" customWidth="1"/>
    <col min="12044" max="12044" width="7" style="311" customWidth="1"/>
    <col min="12045" max="12288" width="9.140625" style="311"/>
    <col min="12289" max="12289" width="11.140625" style="311" customWidth="1"/>
    <col min="12290" max="12291" width="12.5703125" style="311" customWidth="1"/>
    <col min="12292" max="12292" width="9.85546875" style="311" customWidth="1"/>
    <col min="12293" max="12293" width="5.85546875" style="311" customWidth="1"/>
    <col min="12294" max="12294" width="6.42578125" style="311" customWidth="1"/>
    <col min="12295" max="12295" width="5.85546875" style="311" customWidth="1"/>
    <col min="12296" max="12297" width="6" style="311" customWidth="1"/>
    <col min="12298" max="12298" width="5.85546875" style="311" customWidth="1"/>
    <col min="12299" max="12299" width="6.7109375" style="311" customWidth="1"/>
    <col min="12300" max="12300" width="7" style="311" customWidth="1"/>
    <col min="12301" max="12544" width="9.140625" style="311"/>
    <col min="12545" max="12545" width="11.140625" style="311" customWidth="1"/>
    <col min="12546" max="12547" width="12.5703125" style="311" customWidth="1"/>
    <col min="12548" max="12548" width="9.85546875" style="311" customWidth="1"/>
    <col min="12549" max="12549" width="5.85546875" style="311" customWidth="1"/>
    <col min="12550" max="12550" width="6.42578125" style="311" customWidth="1"/>
    <col min="12551" max="12551" width="5.85546875" style="311" customWidth="1"/>
    <col min="12552" max="12553" width="6" style="311" customWidth="1"/>
    <col min="12554" max="12554" width="5.85546875" style="311" customWidth="1"/>
    <col min="12555" max="12555" width="6.7109375" style="311" customWidth="1"/>
    <col min="12556" max="12556" width="7" style="311" customWidth="1"/>
    <col min="12557" max="12800" width="9.140625" style="311"/>
    <col min="12801" max="12801" width="11.140625" style="311" customWidth="1"/>
    <col min="12802" max="12803" width="12.5703125" style="311" customWidth="1"/>
    <col min="12804" max="12804" width="9.85546875" style="311" customWidth="1"/>
    <col min="12805" max="12805" width="5.85546875" style="311" customWidth="1"/>
    <col min="12806" max="12806" width="6.42578125" style="311" customWidth="1"/>
    <col min="12807" max="12807" width="5.85546875" style="311" customWidth="1"/>
    <col min="12808" max="12809" width="6" style="311" customWidth="1"/>
    <col min="12810" max="12810" width="5.85546875" style="311" customWidth="1"/>
    <col min="12811" max="12811" width="6.7109375" style="311" customWidth="1"/>
    <col min="12812" max="12812" width="7" style="311" customWidth="1"/>
    <col min="12813" max="13056" width="9.140625" style="311"/>
    <col min="13057" max="13057" width="11.140625" style="311" customWidth="1"/>
    <col min="13058" max="13059" width="12.5703125" style="311" customWidth="1"/>
    <col min="13060" max="13060" width="9.85546875" style="311" customWidth="1"/>
    <col min="13061" max="13061" width="5.85546875" style="311" customWidth="1"/>
    <col min="13062" max="13062" width="6.42578125" style="311" customWidth="1"/>
    <col min="13063" max="13063" width="5.85546875" style="311" customWidth="1"/>
    <col min="13064" max="13065" width="6" style="311" customWidth="1"/>
    <col min="13066" max="13066" width="5.85546875" style="311" customWidth="1"/>
    <col min="13067" max="13067" width="6.7109375" style="311" customWidth="1"/>
    <col min="13068" max="13068" width="7" style="311" customWidth="1"/>
    <col min="13069" max="13312" width="9.140625" style="311"/>
    <col min="13313" max="13313" width="11.140625" style="311" customWidth="1"/>
    <col min="13314" max="13315" width="12.5703125" style="311" customWidth="1"/>
    <col min="13316" max="13316" width="9.85546875" style="311" customWidth="1"/>
    <col min="13317" max="13317" width="5.85546875" style="311" customWidth="1"/>
    <col min="13318" max="13318" width="6.42578125" style="311" customWidth="1"/>
    <col min="13319" max="13319" width="5.85546875" style="311" customWidth="1"/>
    <col min="13320" max="13321" width="6" style="311" customWidth="1"/>
    <col min="13322" max="13322" width="5.85546875" style="311" customWidth="1"/>
    <col min="13323" max="13323" width="6.7109375" style="311" customWidth="1"/>
    <col min="13324" max="13324" width="7" style="311" customWidth="1"/>
    <col min="13325" max="13568" width="9.140625" style="311"/>
    <col min="13569" max="13569" width="11.140625" style="311" customWidth="1"/>
    <col min="13570" max="13571" width="12.5703125" style="311" customWidth="1"/>
    <col min="13572" max="13572" width="9.85546875" style="311" customWidth="1"/>
    <col min="13573" max="13573" width="5.85546875" style="311" customWidth="1"/>
    <col min="13574" max="13574" width="6.42578125" style="311" customWidth="1"/>
    <col min="13575" max="13575" width="5.85546875" style="311" customWidth="1"/>
    <col min="13576" max="13577" width="6" style="311" customWidth="1"/>
    <col min="13578" max="13578" width="5.85546875" style="311" customWidth="1"/>
    <col min="13579" max="13579" width="6.7109375" style="311" customWidth="1"/>
    <col min="13580" max="13580" width="7" style="311" customWidth="1"/>
    <col min="13581" max="13824" width="9.140625" style="311"/>
    <col min="13825" max="13825" width="11.140625" style="311" customWidth="1"/>
    <col min="13826" max="13827" width="12.5703125" style="311" customWidth="1"/>
    <col min="13828" max="13828" width="9.85546875" style="311" customWidth="1"/>
    <col min="13829" max="13829" width="5.85546875" style="311" customWidth="1"/>
    <col min="13830" max="13830" width="6.42578125" style="311" customWidth="1"/>
    <col min="13831" max="13831" width="5.85546875" style="311" customWidth="1"/>
    <col min="13832" max="13833" width="6" style="311" customWidth="1"/>
    <col min="13834" max="13834" width="5.85546875" style="311" customWidth="1"/>
    <col min="13835" max="13835" width="6.7109375" style="311" customWidth="1"/>
    <col min="13836" max="13836" width="7" style="311" customWidth="1"/>
    <col min="13837" max="14080" width="9.140625" style="311"/>
    <col min="14081" max="14081" width="11.140625" style="311" customWidth="1"/>
    <col min="14082" max="14083" width="12.5703125" style="311" customWidth="1"/>
    <col min="14084" max="14084" width="9.85546875" style="311" customWidth="1"/>
    <col min="14085" max="14085" width="5.85546875" style="311" customWidth="1"/>
    <col min="14086" max="14086" width="6.42578125" style="311" customWidth="1"/>
    <col min="14087" max="14087" width="5.85546875" style="311" customWidth="1"/>
    <col min="14088" max="14089" width="6" style="311" customWidth="1"/>
    <col min="14090" max="14090" width="5.85546875" style="311" customWidth="1"/>
    <col min="14091" max="14091" width="6.7109375" style="311" customWidth="1"/>
    <col min="14092" max="14092" width="7" style="311" customWidth="1"/>
    <col min="14093" max="14336" width="9.140625" style="311"/>
    <col min="14337" max="14337" width="11.140625" style="311" customWidth="1"/>
    <col min="14338" max="14339" width="12.5703125" style="311" customWidth="1"/>
    <col min="14340" max="14340" width="9.85546875" style="311" customWidth="1"/>
    <col min="14341" max="14341" width="5.85546875" style="311" customWidth="1"/>
    <col min="14342" max="14342" width="6.42578125" style="311" customWidth="1"/>
    <col min="14343" max="14343" width="5.85546875" style="311" customWidth="1"/>
    <col min="14344" max="14345" width="6" style="311" customWidth="1"/>
    <col min="14346" max="14346" width="5.85546875" style="311" customWidth="1"/>
    <col min="14347" max="14347" width="6.7109375" style="311" customWidth="1"/>
    <col min="14348" max="14348" width="7" style="311" customWidth="1"/>
    <col min="14349" max="14592" width="9.140625" style="311"/>
    <col min="14593" max="14593" width="11.140625" style="311" customWidth="1"/>
    <col min="14594" max="14595" width="12.5703125" style="311" customWidth="1"/>
    <col min="14596" max="14596" width="9.85546875" style="311" customWidth="1"/>
    <col min="14597" max="14597" width="5.85546875" style="311" customWidth="1"/>
    <col min="14598" max="14598" width="6.42578125" style="311" customWidth="1"/>
    <col min="14599" max="14599" width="5.85546875" style="311" customWidth="1"/>
    <col min="14600" max="14601" width="6" style="311" customWidth="1"/>
    <col min="14602" max="14602" width="5.85546875" style="311" customWidth="1"/>
    <col min="14603" max="14603" width="6.7109375" style="311" customWidth="1"/>
    <col min="14604" max="14604" width="7" style="311" customWidth="1"/>
    <col min="14605" max="14848" width="9.140625" style="311"/>
    <col min="14849" max="14849" width="11.140625" style="311" customWidth="1"/>
    <col min="14850" max="14851" width="12.5703125" style="311" customWidth="1"/>
    <col min="14852" max="14852" width="9.85546875" style="311" customWidth="1"/>
    <col min="14853" max="14853" width="5.85546875" style="311" customWidth="1"/>
    <col min="14854" max="14854" width="6.42578125" style="311" customWidth="1"/>
    <col min="14855" max="14855" width="5.85546875" style="311" customWidth="1"/>
    <col min="14856" max="14857" width="6" style="311" customWidth="1"/>
    <col min="14858" max="14858" width="5.85546875" style="311" customWidth="1"/>
    <col min="14859" max="14859" width="6.7109375" style="311" customWidth="1"/>
    <col min="14860" max="14860" width="7" style="311" customWidth="1"/>
    <col min="14861" max="15104" width="9.140625" style="311"/>
    <col min="15105" max="15105" width="11.140625" style="311" customWidth="1"/>
    <col min="15106" max="15107" width="12.5703125" style="311" customWidth="1"/>
    <col min="15108" max="15108" width="9.85546875" style="311" customWidth="1"/>
    <col min="15109" max="15109" width="5.85546875" style="311" customWidth="1"/>
    <col min="15110" max="15110" width="6.42578125" style="311" customWidth="1"/>
    <col min="15111" max="15111" width="5.85546875" style="311" customWidth="1"/>
    <col min="15112" max="15113" width="6" style="311" customWidth="1"/>
    <col min="15114" max="15114" width="5.85546875" style="311" customWidth="1"/>
    <col min="15115" max="15115" width="6.7109375" style="311" customWidth="1"/>
    <col min="15116" max="15116" width="7" style="311" customWidth="1"/>
    <col min="15117" max="15360" width="9.140625" style="311"/>
    <col min="15361" max="15361" width="11.140625" style="311" customWidth="1"/>
    <col min="15362" max="15363" width="12.5703125" style="311" customWidth="1"/>
    <col min="15364" max="15364" width="9.85546875" style="311" customWidth="1"/>
    <col min="15365" max="15365" width="5.85546875" style="311" customWidth="1"/>
    <col min="15366" max="15366" width="6.42578125" style="311" customWidth="1"/>
    <col min="15367" max="15367" width="5.85546875" style="311" customWidth="1"/>
    <col min="15368" max="15369" width="6" style="311" customWidth="1"/>
    <col min="15370" max="15370" width="5.85546875" style="311" customWidth="1"/>
    <col min="15371" max="15371" width="6.7109375" style="311" customWidth="1"/>
    <col min="15372" max="15372" width="7" style="311" customWidth="1"/>
    <col min="15373" max="15616" width="9.140625" style="311"/>
    <col min="15617" max="15617" width="11.140625" style="311" customWidth="1"/>
    <col min="15618" max="15619" width="12.5703125" style="311" customWidth="1"/>
    <col min="15620" max="15620" width="9.85546875" style="311" customWidth="1"/>
    <col min="15621" max="15621" width="5.85546875" style="311" customWidth="1"/>
    <col min="15622" max="15622" width="6.42578125" style="311" customWidth="1"/>
    <col min="15623" max="15623" width="5.85546875" style="311" customWidth="1"/>
    <col min="15624" max="15625" width="6" style="311" customWidth="1"/>
    <col min="15626" max="15626" width="5.85546875" style="311" customWidth="1"/>
    <col min="15627" max="15627" width="6.7109375" style="311" customWidth="1"/>
    <col min="15628" max="15628" width="7" style="311" customWidth="1"/>
    <col min="15629" max="15872" width="9.140625" style="311"/>
    <col min="15873" max="15873" width="11.140625" style="311" customWidth="1"/>
    <col min="15874" max="15875" width="12.5703125" style="311" customWidth="1"/>
    <col min="15876" max="15876" width="9.85546875" style="311" customWidth="1"/>
    <col min="15877" max="15877" width="5.85546875" style="311" customWidth="1"/>
    <col min="15878" max="15878" width="6.42578125" style="311" customWidth="1"/>
    <col min="15879" max="15879" width="5.85546875" style="311" customWidth="1"/>
    <col min="15880" max="15881" width="6" style="311" customWidth="1"/>
    <col min="15882" max="15882" width="5.85546875" style="311" customWidth="1"/>
    <col min="15883" max="15883" width="6.7109375" style="311" customWidth="1"/>
    <col min="15884" max="15884" width="7" style="311" customWidth="1"/>
    <col min="15885" max="16128" width="9.140625" style="311"/>
    <col min="16129" max="16129" width="11.140625" style="311" customWidth="1"/>
    <col min="16130" max="16131" width="12.5703125" style="311" customWidth="1"/>
    <col min="16132" max="16132" width="9.85546875" style="311" customWidth="1"/>
    <col min="16133" max="16133" width="5.85546875" style="311" customWidth="1"/>
    <col min="16134" max="16134" width="6.42578125" style="311" customWidth="1"/>
    <col min="16135" max="16135" width="5.85546875" style="311" customWidth="1"/>
    <col min="16136" max="16137" width="6" style="311" customWidth="1"/>
    <col min="16138" max="16138" width="5.85546875" style="311" customWidth="1"/>
    <col min="16139" max="16139" width="6.7109375" style="311" customWidth="1"/>
    <col min="16140" max="16140" width="7" style="311" customWidth="1"/>
    <col min="16141" max="16384" width="9.140625" style="311"/>
  </cols>
  <sheetData>
    <row r="1" spans="1:12">
      <c r="A1" s="791" t="s">
        <v>511</v>
      </c>
      <c r="B1" s="311"/>
      <c r="C1" s="311"/>
      <c r="D1" s="311"/>
      <c r="E1" s="311"/>
    </row>
    <row r="2" spans="1:12" ht="15.75" thickBot="1">
      <c r="A2" s="792" t="s">
        <v>512</v>
      </c>
      <c r="B2" s="43"/>
      <c r="C2" s="43"/>
      <c r="D2" s="43"/>
      <c r="E2" s="43"/>
    </row>
    <row r="3" spans="1:12" ht="15.75" thickBot="1">
      <c r="A3" s="793" t="s">
        <v>513</v>
      </c>
      <c r="B3" s="794"/>
      <c r="C3" s="794"/>
      <c r="D3" s="795"/>
      <c r="E3" s="796">
        <v>1995</v>
      </c>
      <c r="F3" s="797">
        <v>1996</v>
      </c>
      <c r="G3" s="797">
        <v>1997</v>
      </c>
      <c r="H3" s="797">
        <v>1998</v>
      </c>
      <c r="I3" s="797">
        <v>1999</v>
      </c>
      <c r="J3" s="797">
        <v>2000</v>
      </c>
      <c r="K3" s="797">
        <v>2001</v>
      </c>
      <c r="L3" s="798">
        <v>2002</v>
      </c>
    </row>
    <row r="4" spans="1:12">
      <c r="A4" s="799" t="s">
        <v>514</v>
      </c>
      <c r="B4" s="800"/>
      <c r="C4" s="800"/>
      <c r="D4" s="801"/>
      <c r="E4" s="802">
        <v>17514.665099999998</v>
      </c>
      <c r="F4" s="802">
        <v>16676.957600000005</v>
      </c>
      <c r="G4" s="802">
        <v>15592.270800000002</v>
      </c>
      <c r="H4" s="802">
        <v>18715.557199999999</v>
      </c>
      <c r="I4" s="802">
        <v>21241.984299999996</v>
      </c>
      <c r="J4" s="802">
        <v>20629.6976</v>
      </c>
      <c r="K4" s="802">
        <v>21234.376600000003</v>
      </c>
      <c r="L4" s="802">
        <v>22535.607399999997</v>
      </c>
    </row>
    <row r="5" spans="1:12">
      <c r="A5" s="799" t="s">
        <v>515</v>
      </c>
      <c r="B5" s="800"/>
      <c r="C5" s="800"/>
      <c r="D5" s="801"/>
      <c r="E5" s="802">
        <v>318.67750000000001</v>
      </c>
      <c r="F5" s="802">
        <v>372.1678</v>
      </c>
      <c r="G5" s="802">
        <v>434.62090000000001</v>
      </c>
      <c r="H5" s="802">
        <v>547.35419999999999</v>
      </c>
      <c r="I5" s="802">
        <v>568.74980000000005</v>
      </c>
      <c r="J5" s="802">
        <v>591.9876999999999</v>
      </c>
      <c r="K5" s="802">
        <v>620.23259999999993</v>
      </c>
      <c r="L5" s="802">
        <v>687.60130000000004</v>
      </c>
    </row>
    <row r="6" spans="1:12">
      <c r="A6" s="799" t="s">
        <v>75</v>
      </c>
      <c r="B6" s="800"/>
      <c r="C6" s="800"/>
      <c r="D6" s="801"/>
      <c r="E6" s="802">
        <v>1052.5207</v>
      </c>
      <c r="F6" s="802">
        <v>998.48299999999995</v>
      </c>
      <c r="G6" s="802">
        <v>969.72969999999998</v>
      </c>
      <c r="H6" s="802">
        <v>1061.8299</v>
      </c>
      <c r="I6" s="802">
        <v>1196.8673999999999</v>
      </c>
      <c r="J6" s="802">
        <v>1165.5366000000001</v>
      </c>
      <c r="K6" s="802">
        <v>1134.1896000000002</v>
      </c>
      <c r="L6" s="802">
        <v>1181.0033000000001</v>
      </c>
    </row>
    <row r="7" spans="1:12">
      <c r="A7" s="799" t="s">
        <v>74</v>
      </c>
      <c r="B7" s="800"/>
      <c r="C7" s="800"/>
      <c r="D7" s="801"/>
      <c r="E7" s="802">
        <v>31.115400000000001</v>
      </c>
      <c r="F7" s="802">
        <v>30.769500000000001</v>
      </c>
      <c r="G7" s="802">
        <v>48.0777</v>
      </c>
      <c r="H7" s="802">
        <v>90.103499999999997</v>
      </c>
      <c r="I7" s="802">
        <v>81.126199999999997</v>
      </c>
      <c r="J7" s="802">
        <v>86.393199999999993</v>
      </c>
      <c r="K7" s="802">
        <v>59.168099999999995</v>
      </c>
      <c r="L7" s="802">
        <v>76.35260000000001</v>
      </c>
    </row>
    <row r="8" spans="1:12">
      <c r="A8" s="799" t="s">
        <v>516</v>
      </c>
      <c r="B8" s="800"/>
      <c r="C8" s="800"/>
      <c r="D8" s="801"/>
      <c r="E8" s="802">
        <v>309.55190000000005</v>
      </c>
      <c r="F8" s="802">
        <v>374.64320000000004</v>
      </c>
      <c r="G8" s="802">
        <v>440.89390000000003</v>
      </c>
      <c r="H8" s="802">
        <v>407.64400000000001</v>
      </c>
      <c r="I8" s="802">
        <v>446.88850000000002</v>
      </c>
      <c r="J8" s="802">
        <v>461.10490000000004</v>
      </c>
      <c r="K8" s="802">
        <v>463.63279999999997</v>
      </c>
      <c r="L8" s="802">
        <v>525.94010000000003</v>
      </c>
    </row>
    <row r="9" spans="1:12">
      <c r="A9" s="799" t="s">
        <v>517</v>
      </c>
      <c r="B9" s="800"/>
      <c r="C9" s="800"/>
      <c r="D9" s="801"/>
      <c r="E9" s="802">
        <v>122.8276</v>
      </c>
      <c r="F9" s="802">
        <v>126.20050000000001</v>
      </c>
      <c r="G9" s="802">
        <v>139.61670000000001</v>
      </c>
      <c r="H9" s="802">
        <v>171.67</v>
      </c>
      <c r="I9" s="802">
        <v>193.57929999999999</v>
      </c>
      <c r="J9" s="802">
        <v>182.08770000000001</v>
      </c>
      <c r="K9" s="802">
        <v>202.83870000000002</v>
      </c>
      <c r="L9" s="802">
        <v>237.64150000000001</v>
      </c>
    </row>
    <row r="10" spans="1:12">
      <c r="A10" s="799" t="s">
        <v>518</v>
      </c>
      <c r="B10" s="800"/>
      <c r="C10" s="800"/>
      <c r="D10" s="801"/>
      <c r="E10" s="802">
        <v>1005.693</v>
      </c>
      <c r="F10" s="802">
        <v>1110.4212</v>
      </c>
      <c r="G10" s="802">
        <v>1107.9931000000001</v>
      </c>
      <c r="H10" s="802">
        <v>1192.6923999999999</v>
      </c>
      <c r="I10" s="802">
        <v>1145.0309999999999</v>
      </c>
      <c r="J10" s="802">
        <v>1283.3009</v>
      </c>
      <c r="K10" s="802">
        <v>1301.1671000000001</v>
      </c>
      <c r="L10" s="802">
        <v>1330.509</v>
      </c>
    </row>
    <row r="11" spans="1:12">
      <c r="A11" s="799" t="s">
        <v>519</v>
      </c>
      <c r="B11" s="800"/>
      <c r="C11" s="800"/>
      <c r="D11" s="801"/>
      <c r="E11" s="802">
        <v>857.86419999999998</v>
      </c>
      <c r="F11" s="802">
        <v>844.38619999999992</v>
      </c>
      <c r="G11" s="802">
        <v>824.09490000000005</v>
      </c>
      <c r="H11" s="802">
        <v>959.98080000000004</v>
      </c>
      <c r="I11" s="802">
        <v>986.97540000000004</v>
      </c>
      <c r="J11" s="802">
        <v>1119.7348</v>
      </c>
      <c r="K11" s="802">
        <v>1124.3153</v>
      </c>
      <c r="L11" s="802">
        <v>1296.2033000000001</v>
      </c>
    </row>
    <row r="12" spans="1:12">
      <c r="A12" s="799" t="s">
        <v>520</v>
      </c>
      <c r="B12" s="800"/>
      <c r="C12" s="800"/>
      <c r="D12" s="801"/>
      <c r="E12" s="802">
        <v>24.502200000000002</v>
      </c>
      <c r="F12" s="802">
        <v>26.481300000000001</v>
      </c>
      <c r="G12" s="802">
        <v>21.975300000000001</v>
      </c>
      <c r="H12" s="802">
        <v>26.124299999999998</v>
      </c>
      <c r="I12" s="802">
        <v>21.420300000000001</v>
      </c>
      <c r="J12" s="802">
        <v>25.7087</v>
      </c>
      <c r="K12" s="802">
        <v>29.656599999999997</v>
      </c>
      <c r="L12" s="802">
        <v>30.891999999999999</v>
      </c>
    </row>
    <row r="13" spans="1:12">
      <c r="A13" s="799" t="s">
        <v>521</v>
      </c>
      <c r="B13" s="800"/>
      <c r="C13" s="800"/>
      <c r="D13" s="801"/>
      <c r="E13" s="802">
        <v>191.3109</v>
      </c>
      <c r="F13" s="802">
        <v>172.85650000000001</v>
      </c>
      <c r="G13" s="802">
        <v>157.3501</v>
      </c>
      <c r="H13" s="802">
        <v>149.6182</v>
      </c>
      <c r="I13" s="802">
        <v>142.15450000000001</v>
      </c>
      <c r="J13" s="802">
        <v>148.0668</v>
      </c>
      <c r="K13" s="802">
        <v>147.75779999999997</v>
      </c>
      <c r="L13" s="802">
        <v>188.07170000000002</v>
      </c>
    </row>
    <row r="14" spans="1:12">
      <c r="A14" s="799" t="s">
        <v>522</v>
      </c>
      <c r="B14" s="800"/>
      <c r="C14" s="800"/>
      <c r="D14" s="801"/>
      <c r="E14" s="802">
        <v>261.98700000000002</v>
      </c>
      <c r="F14" s="802">
        <v>299.22919999999999</v>
      </c>
      <c r="G14" s="802">
        <v>272.32309999999995</v>
      </c>
      <c r="H14" s="802">
        <v>291.2851</v>
      </c>
      <c r="I14" s="802">
        <v>305.58049999999997</v>
      </c>
      <c r="J14" s="802">
        <v>349.47840000000002</v>
      </c>
      <c r="K14" s="802">
        <v>406.67059999999998</v>
      </c>
      <c r="L14" s="802">
        <v>387.13509999999997</v>
      </c>
    </row>
    <row r="15" spans="1:12">
      <c r="A15" s="799" t="s">
        <v>523</v>
      </c>
      <c r="B15" s="800"/>
      <c r="C15" s="800"/>
      <c r="D15" s="801"/>
      <c r="E15" s="802">
        <v>351.11180000000002</v>
      </c>
      <c r="F15" s="802">
        <v>408.4348</v>
      </c>
      <c r="G15" s="802">
        <v>425.55759999999998</v>
      </c>
      <c r="H15" s="802">
        <v>460.05609999999996</v>
      </c>
      <c r="I15" s="802">
        <v>409.79820000000001</v>
      </c>
      <c r="J15" s="802">
        <v>441.5342</v>
      </c>
      <c r="K15" s="802">
        <v>464.29470000000003</v>
      </c>
      <c r="L15" s="802">
        <v>475.48680000000002</v>
      </c>
    </row>
    <row r="16" spans="1:12">
      <c r="A16" s="799" t="s">
        <v>524</v>
      </c>
      <c r="B16" s="800"/>
      <c r="C16" s="800"/>
      <c r="D16" s="801"/>
      <c r="E16" s="802">
        <v>55.628599999999999</v>
      </c>
      <c r="F16" s="802">
        <v>54.328300000000006</v>
      </c>
      <c r="G16" s="802">
        <v>54.6006</v>
      </c>
      <c r="H16" s="802">
        <v>50.505400000000002</v>
      </c>
      <c r="I16" s="802">
        <v>35.069699999999997</v>
      </c>
      <c r="J16" s="802">
        <v>37.431199999999997</v>
      </c>
      <c r="K16" s="802">
        <v>44.938199999999995</v>
      </c>
      <c r="L16" s="802">
        <v>55.128699999999995</v>
      </c>
    </row>
    <row r="17" spans="1:12">
      <c r="A17" s="799" t="s">
        <v>525</v>
      </c>
      <c r="B17" s="800"/>
      <c r="C17" s="800"/>
      <c r="D17" s="801"/>
      <c r="E17" s="802">
        <v>544.7281999999999</v>
      </c>
      <c r="F17" s="802">
        <v>574.64499999999998</v>
      </c>
      <c r="G17" s="802">
        <v>491.86609999999996</v>
      </c>
      <c r="H17" s="802">
        <v>424.93259999999998</v>
      </c>
      <c r="I17" s="802">
        <v>382.05379999999997</v>
      </c>
      <c r="J17" s="802">
        <v>448.45009999999996</v>
      </c>
      <c r="K17" s="802">
        <v>401.28709999999995</v>
      </c>
      <c r="L17" s="802">
        <v>437.50349999999997</v>
      </c>
    </row>
    <row r="18" spans="1:12">
      <c r="A18" s="799" t="s">
        <v>526</v>
      </c>
      <c r="B18" s="800"/>
      <c r="C18" s="800"/>
      <c r="D18" s="801"/>
      <c r="E18" s="802">
        <v>81.910200000000003</v>
      </c>
      <c r="F18" s="802">
        <v>74.237200000000001</v>
      </c>
      <c r="G18" s="802">
        <v>66.617800000000003</v>
      </c>
      <c r="H18" s="802">
        <v>31.984099999999998</v>
      </c>
      <c r="I18" s="802">
        <v>59.563099999999999</v>
      </c>
      <c r="J18" s="802">
        <v>60.352800000000002</v>
      </c>
      <c r="K18" s="802">
        <v>45.779800000000002</v>
      </c>
      <c r="L18" s="802">
        <v>55.1723</v>
      </c>
    </row>
    <row r="19" spans="1:12">
      <c r="A19" s="799" t="s">
        <v>527</v>
      </c>
      <c r="B19" s="800"/>
      <c r="C19" s="800"/>
      <c r="D19" s="801"/>
      <c r="E19" s="802">
        <v>2850.1468999999997</v>
      </c>
      <c r="F19" s="802">
        <v>2565.0827000000004</v>
      </c>
      <c r="G19" s="802">
        <v>2208.5949999999998</v>
      </c>
      <c r="H19" s="802">
        <v>2709.1246000000001</v>
      </c>
      <c r="I19" s="802">
        <v>2956.9948999999997</v>
      </c>
      <c r="J19" s="802">
        <v>2651.2626</v>
      </c>
      <c r="K19" s="802">
        <v>2664.8018999999999</v>
      </c>
      <c r="L19" s="802">
        <v>3371.9597000000003</v>
      </c>
    </row>
    <row r="20" spans="1:12">
      <c r="A20" s="799" t="s">
        <v>528</v>
      </c>
      <c r="B20" s="800"/>
      <c r="C20" s="800"/>
      <c r="D20" s="801"/>
      <c r="E20" s="802">
        <v>6658.8585000000003</v>
      </c>
      <c r="F20" s="802">
        <v>5398.7009000000007</v>
      </c>
      <c r="G20" s="802">
        <v>4685.8051999999998</v>
      </c>
      <c r="H20" s="802">
        <v>5589.7275</v>
      </c>
      <c r="I20" s="802">
        <v>8176.8034000000007</v>
      </c>
      <c r="J20" s="802">
        <v>7116.6187</v>
      </c>
      <c r="K20" s="802">
        <v>7126.5337</v>
      </c>
      <c r="L20" s="802">
        <v>6854.1035999999995</v>
      </c>
    </row>
    <row r="21" spans="1:12">
      <c r="A21" s="799" t="s">
        <v>529</v>
      </c>
      <c r="B21" s="800"/>
      <c r="C21" s="800"/>
      <c r="D21" s="801"/>
      <c r="E21" s="802">
        <v>2042.2776999999999</v>
      </c>
      <c r="F21" s="802">
        <v>2363.6662999999999</v>
      </c>
      <c r="G21" s="802">
        <v>2381.0007999999998</v>
      </c>
      <c r="H21" s="802">
        <v>3417.2175999999999</v>
      </c>
      <c r="I21" s="802">
        <v>3321.4652999999998</v>
      </c>
      <c r="J21" s="802">
        <v>3531.4690000000001</v>
      </c>
      <c r="K21" s="802">
        <v>3998.5442000000003</v>
      </c>
      <c r="L21" s="802">
        <v>4415.7680999999993</v>
      </c>
    </row>
    <row r="22" spans="1:12">
      <c r="A22" s="799" t="s">
        <v>530</v>
      </c>
      <c r="B22" s="800"/>
      <c r="C22" s="800"/>
      <c r="D22" s="801"/>
      <c r="E22" s="802">
        <v>344.02850000000001</v>
      </c>
      <c r="F22" s="802">
        <v>369.7543</v>
      </c>
      <c r="G22" s="802">
        <v>320.4153</v>
      </c>
      <c r="H22" s="802">
        <v>364.92129999999997</v>
      </c>
      <c r="I22" s="802">
        <v>359.87849999999997</v>
      </c>
      <c r="J22" s="802">
        <v>448.5958</v>
      </c>
      <c r="K22" s="802">
        <v>476.29629999999997</v>
      </c>
      <c r="L22" s="802">
        <v>418.81630000000001</v>
      </c>
    </row>
    <row r="23" spans="1:12">
      <c r="A23" s="799" t="s">
        <v>531</v>
      </c>
      <c r="B23" s="800"/>
      <c r="C23" s="800"/>
      <c r="D23" s="801"/>
      <c r="E23" s="802">
        <v>25.761299999999999</v>
      </c>
      <c r="F23" s="802">
        <v>1.4853000000000001</v>
      </c>
      <c r="G23" s="802">
        <v>5.3748000000000005</v>
      </c>
      <c r="H23" s="802">
        <v>213.9462</v>
      </c>
      <c r="I23" s="802">
        <v>10.6463</v>
      </c>
      <c r="J23" s="802">
        <v>9.2288999999999994</v>
      </c>
      <c r="K23" s="802">
        <v>19.142499999999998</v>
      </c>
      <c r="L23" s="802">
        <v>15.3634</v>
      </c>
    </row>
    <row r="24" spans="1:12">
      <c r="A24" s="799" t="s">
        <v>532</v>
      </c>
      <c r="B24" s="800"/>
      <c r="C24" s="800"/>
      <c r="D24" s="801"/>
      <c r="E24" s="802">
        <v>311.1934</v>
      </c>
      <c r="F24" s="802">
        <v>442.52909999999997</v>
      </c>
      <c r="G24" s="802">
        <v>438.44799999999998</v>
      </c>
      <c r="H24" s="802">
        <v>450.8295</v>
      </c>
      <c r="I24" s="802">
        <v>325.0575</v>
      </c>
      <c r="J24" s="802">
        <v>364.06819999999999</v>
      </c>
      <c r="K24" s="802">
        <v>393.00650000000002</v>
      </c>
      <c r="L24" s="802">
        <v>383.06799999999998</v>
      </c>
    </row>
    <row r="25" spans="1:12" ht="15.75" thickBot="1">
      <c r="A25" s="803" t="s">
        <v>533</v>
      </c>
      <c r="B25" s="804"/>
      <c r="C25" s="804"/>
      <c r="D25" s="805"/>
      <c r="E25" s="806">
        <v>72.9696</v>
      </c>
      <c r="F25" s="807">
        <v>68.455300000000008</v>
      </c>
      <c r="G25" s="807">
        <v>97.3142</v>
      </c>
      <c r="H25" s="807">
        <v>104.00989999999999</v>
      </c>
      <c r="I25" s="807">
        <v>116.2807</v>
      </c>
      <c r="J25" s="807">
        <v>107.2864</v>
      </c>
      <c r="K25" s="807">
        <v>110.1225</v>
      </c>
      <c r="L25" s="807">
        <v>111.8871</v>
      </c>
    </row>
    <row r="26" spans="1:12">
      <c r="E26" s="311"/>
      <c r="F26" s="311"/>
      <c r="G26" s="311"/>
      <c r="H26" s="808"/>
    </row>
    <row r="27" spans="1:12">
      <c r="A27" s="506" t="s">
        <v>534</v>
      </c>
      <c r="B27" s="25"/>
      <c r="C27" s="311"/>
      <c r="D27" s="311"/>
      <c r="E27" s="278"/>
      <c r="G27" s="506"/>
    </row>
    <row r="28" spans="1:12" ht="15.75" thickBot="1">
      <c r="A28" s="792" t="s">
        <v>512</v>
      </c>
      <c r="B28" s="43"/>
      <c r="C28" s="43"/>
      <c r="D28" s="43"/>
      <c r="E28" s="43"/>
    </row>
    <row r="29" spans="1:12" ht="15.75" thickBot="1">
      <c r="A29" s="793" t="s">
        <v>513</v>
      </c>
      <c r="B29" s="794"/>
      <c r="C29" s="794"/>
      <c r="D29" s="795"/>
      <c r="E29" s="796">
        <v>2003</v>
      </c>
      <c r="F29" s="797">
        <v>2004</v>
      </c>
      <c r="G29" s="797">
        <v>2005</v>
      </c>
      <c r="H29" s="797">
        <v>2006</v>
      </c>
      <c r="I29" s="797">
        <v>2007</v>
      </c>
      <c r="J29" s="797">
        <v>2008</v>
      </c>
      <c r="K29" s="797">
        <v>2009</v>
      </c>
      <c r="L29" s="798">
        <v>2010</v>
      </c>
    </row>
    <row r="30" spans="1:12">
      <c r="A30" s="809" t="s">
        <v>514</v>
      </c>
      <c r="B30" s="810"/>
      <c r="C30" s="810"/>
      <c r="D30" s="811"/>
      <c r="E30" s="802">
        <v>26914.071600000003</v>
      </c>
      <c r="F30" s="802">
        <v>33115.031100000007</v>
      </c>
      <c r="G30" s="802">
        <v>35214.199999999997</v>
      </c>
      <c r="H30" s="802">
        <v>45698.206199999993</v>
      </c>
      <c r="I30" s="802">
        <v>63342.8</v>
      </c>
      <c r="J30" s="802">
        <v>90277.4</v>
      </c>
      <c r="K30" s="802">
        <v>93872</v>
      </c>
      <c r="L30" s="802">
        <v>86574.122811000008</v>
      </c>
    </row>
    <row r="31" spans="1:12">
      <c r="A31" s="799" t="s">
        <v>515</v>
      </c>
      <c r="B31" s="800"/>
      <c r="C31" s="800"/>
      <c r="D31" s="801"/>
      <c r="E31" s="802">
        <v>685.0575</v>
      </c>
      <c r="F31" s="802">
        <v>872.7165</v>
      </c>
      <c r="G31" s="802">
        <v>980.1</v>
      </c>
      <c r="H31" s="802">
        <v>1131.2208000000001</v>
      </c>
      <c r="I31" s="802">
        <v>1376.2</v>
      </c>
      <c r="J31" s="802">
        <v>1812</v>
      </c>
      <c r="K31" s="802">
        <v>1784.3</v>
      </c>
      <c r="L31" s="802">
        <v>1891.752641</v>
      </c>
    </row>
    <row r="32" spans="1:12">
      <c r="A32" s="799" t="s">
        <v>75</v>
      </c>
      <c r="B32" s="800"/>
      <c r="C32" s="800"/>
      <c r="D32" s="801"/>
      <c r="E32" s="802">
        <v>1087.1633999999999</v>
      </c>
      <c r="F32" s="802">
        <v>1266.2058999999999</v>
      </c>
      <c r="G32" s="802">
        <v>1257.5</v>
      </c>
      <c r="H32" s="802">
        <v>1292.0943</v>
      </c>
      <c r="I32" s="802">
        <v>1745.7</v>
      </c>
      <c r="J32" s="802">
        <v>2043.7</v>
      </c>
      <c r="K32" s="802">
        <v>2869.3</v>
      </c>
      <c r="L32" s="802">
        <v>2816.4591140000002</v>
      </c>
    </row>
    <row r="33" spans="1:12">
      <c r="A33" s="799" t="s">
        <v>74</v>
      </c>
      <c r="B33" s="800"/>
      <c r="C33" s="800"/>
      <c r="D33" s="801"/>
      <c r="E33" s="802">
        <v>102.0081</v>
      </c>
      <c r="F33" s="802">
        <v>157.76660000000001</v>
      </c>
      <c r="G33" s="802">
        <v>183</v>
      </c>
      <c r="H33" s="802">
        <v>236.9374</v>
      </c>
      <c r="I33" s="802">
        <v>210.9</v>
      </c>
      <c r="J33" s="802">
        <v>481</v>
      </c>
      <c r="K33" s="802">
        <v>268.10000000000002</v>
      </c>
      <c r="L33" s="802">
        <v>328.25320499999998</v>
      </c>
    </row>
    <row r="34" spans="1:12">
      <c r="A34" s="799" t="s">
        <v>516</v>
      </c>
      <c r="B34" s="800"/>
      <c r="C34" s="800"/>
      <c r="D34" s="801"/>
      <c r="E34" s="802">
        <v>568.58140000000003</v>
      </c>
      <c r="F34" s="802">
        <v>699.80799999999999</v>
      </c>
      <c r="G34" s="802">
        <v>812.3</v>
      </c>
      <c r="H34" s="802">
        <v>909.29340000000002</v>
      </c>
      <c r="I34" s="802">
        <v>1041.9000000000001</v>
      </c>
      <c r="J34" s="802">
        <v>1260.7</v>
      </c>
      <c r="K34" s="802">
        <v>1408.7</v>
      </c>
      <c r="L34" s="802">
        <v>1581.9159749999999</v>
      </c>
    </row>
    <row r="35" spans="1:12">
      <c r="A35" s="799" t="s">
        <v>517</v>
      </c>
      <c r="B35" s="800"/>
      <c r="C35" s="800"/>
      <c r="D35" s="801"/>
      <c r="E35" s="802">
        <v>262.05720000000002</v>
      </c>
      <c r="F35" s="802">
        <v>384.40859999999998</v>
      </c>
      <c r="G35" s="802">
        <v>537</v>
      </c>
      <c r="H35" s="802">
        <v>898.54160000000002</v>
      </c>
      <c r="I35" s="802">
        <v>1082.5999999999999</v>
      </c>
      <c r="J35" s="802">
        <v>1617.1</v>
      </c>
      <c r="K35" s="802">
        <v>1619.7</v>
      </c>
      <c r="L35" s="802">
        <v>2456.2825979999998</v>
      </c>
    </row>
    <row r="36" spans="1:12">
      <c r="A36" s="799" t="s">
        <v>518</v>
      </c>
      <c r="B36" s="800"/>
      <c r="C36" s="800"/>
      <c r="D36" s="801"/>
      <c r="E36" s="802">
        <v>1506.5436999999999</v>
      </c>
      <c r="F36" s="802">
        <v>2145.308</v>
      </c>
      <c r="G36" s="802">
        <v>2385.4</v>
      </c>
      <c r="H36" s="802">
        <v>2568.0937999999996</v>
      </c>
      <c r="I36" s="802">
        <v>3076.3</v>
      </c>
      <c r="J36" s="802">
        <v>3838.8</v>
      </c>
      <c r="K36" s="802">
        <v>3956.5</v>
      </c>
      <c r="L36" s="802">
        <v>4102.7179660000002</v>
      </c>
    </row>
    <row r="37" spans="1:12">
      <c r="A37" s="799" t="s">
        <v>519</v>
      </c>
      <c r="B37" s="800"/>
      <c r="C37" s="800"/>
      <c r="D37" s="801"/>
      <c r="E37" s="802">
        <v>1529.5573999999999</v>
      </c>
      <c r="F37" s="802">
        <v>2017.3361</v>
      </c>
      <c r="G37" s="802">
        <v>2279.9</v>
      </c>
      <c r="H37" s="802">
        <v>2943.1525000000001</v>
      </c>
      <c r="I37" s="802">
        <v>4007.5</v>
      </c>
      <c r="J37" s="802">
        <v>4589</v>
      </c>
      <c r="K37" s="802">
        <v>3865.5</v>
      </c>
      <c r="L37" s="802">
        <v>4303.7316639999999</v>
      </c>
    </row>
    <row r="38" spans="1:12">
      <c r="A38" s="799" t="s">
        <v>520</v>
      </c>
      <c r="B38" s="800"/>
      <c r="C38" s="800"/>
      <c r="D38" s="801"/>
      <c r="E38" s="802">
        <v>26.9267</v>
      </c>
      <c r="F38" s="802">
        <v>101.444</v>
      </c>
      <c r="G38" s="802">
        <v>106.9</v>
      </c>
      <c r="H38" s="802">
        <v>224.2602</v>
      </c>
      <c r="I38" s="802">
        <v>231.1</v>
      </c>
      <c r="J38" s="802">
        <v>65</v>
      </c>
      <c r="K38" s="802">
        <v>82.7</v>
      </c>
      <c r="L38" s="802">
        <v>70.100847999999999</v>
      </c>
    </row>
    <row r="39" spans="1:12">
      <c r="A39" s="799" t="s">
        <v>521</v>
      </c>
      <c r="B39" s="800"/>
      <c r="C39" s="800"/>
      <c r="D39" s="801"/>
      <c r="E39" s="802">
        <v>189.8254</v>
      </c>
      <c r="F39" s="802">
        <v>265.27959999999996</v>
      </c>
      <c r="G39" s="802">
        <v>388</v>
      </c>
      <c r="H39" s="802">
        <v>448.2928</v>
      </c>
      <c r="I39" s="802">
        <v>699</v>
      </c>
      <c r="J39" s="802">
        <v>865</v>
      </c>
      <c r="K39" s="802">
        <v>517</v>
      </c>
      <c r="L39" s="802">
        <v>492.13311399999998</v>
      </c>
    </row>
    <row r="40" spans="1:12">
      <c r="A40" s="799" t="s">
        <v>522</v>
      </c>
      <c r="B40" s="800"/>
      <c r="C40" s="800"/>
      <c r="D40" s="801"/>
      <c r="E40" s="802">
        <v>525.90830000000005</v>
      </c>
      <c r="F40" s="802">
        <v>605.96849999999995</v>
      </c>
      <c r="G40" s="802">
        <v>690.7</v>
      </c>
      <c r="H40" s="802">
        <v>761.34930000000008</v>
      </c>
      <c r="I40" s="802">
        <v>926.6</v>
      </c>
      <c r="J40" s="802">
        <v>1227</v>
      </c>
      <c r="K40" s="802">
        <v>1064</v>
      </c>
      <c r="L40" s="802">
        <v>1356.3169330000001</v>
      </c>
    </row>
    <row r="41" spans="1:12">
      <c r="A41" s="799" t="s">
        <v>523</v>
      </c>
      <c r="B41" s="800"/>
      <c r="C41" s="800"/>
      <c r="D41" s="801"/>
      <c r="E41" s="802">
        <v>485.6669</v>
      </c>
      <c r="F41" s="802">
        <v>682.8596</v>
      </c>
      <c r="G41" s="802">
        <v>661.5</v>
      </c>
      <c r="H41" s="802">
        <v>673.10440000000006</v>
      </c>
      <c r="I41" s="802">
        <v>812.6</v>
      </c>
      <c r="J41" s="802">
        <v>966</v>
      </c>
      <c r="K41" s="802">
        <v>973</v>
      </c>
      <c r="L41" s="802">
        <v>903.19698300000005</v>
      </c>
    </row>
    <row r="42" spans="1:12">
      <c r="A42" s="799" t="s">
        <v>524</v>
      </c>
      <c r="B42" s="800"/>
      <c r="C42" s="800"/>
      <c r="D42" s="801"/>
      <c r="E42" s="802">
        <v>47.168399999999998</v>
      </c>
      <c r="F42" s="802">
        <v>148.0874</v>
      </c>
      <c r="G42" s="802">
        <v>107.6</v>
      </c>
      <c r="H42" s="802">
        <v>83.703299999999999</v>
      </c>
      <c r="I42" s="802">
        <v>116.7</v>
      </c>
      <c r="J42" s="802">
        <v>139.9</v>
      </c>
      <c r="K42" s="802">
        <v>116.7</v>
      </c>
      <c r="L42" s="802">
        <v>118.149643</v>
      </c>
    </row>
    <row r="43" spans="1:12">
      <c r="A43" s="799" t="s">
        <v>525</v>
      </c>
      <c r="B43" s="800"/>
      <c r="C43" s="800"/>
      <c r="D43" s="801"/>
      <c r="E43" s="802">
        <v>701.37780000000009</v>
      </c>
      <c r="F43" s="802">
        <v>1029.3606</v>
      </c>
      <c r="G43" s="802">
        <v>909.2</v>
      </c>
      <c r="H43" s="802">
        <v>1093.2293999999999</v>
      </c>
      <c r="I43" s="802">
        <v>1568</v>
      </c>
      <c r="J43" s="802">
        <v>2446.6999999999998</v>
      </c>
      <c r="K43" s="802">
        <v>2640.5</v>
      </c>
      <c r="L43" s="802">
        <v>2001.958376</v>
      </c>
    </row>
    <row r="44" spans="1:12">
      <c r="A44" s="799" t="s">
        <v>526</v>
      </c>
      <c r="B44" s="800"/>
      <c r="C44" s="800"/>
      <c r="D44" s="801"/>
      <c r="E44" s="802">
        <v>63.357199999999999</v>
      </c>
      <c r="F44" s="802">
        <v>106.61930000000001</v>
      </c>
      <c r="G44" s="802">
        <v>106.9</v>
      </c>
      <c r="H44" s="802">
        <v>210.16320000000002</v>
      </c>
      <c r="I44" s="802">
        <v>201.2</v>
      </c>
      <c r="J44" s="802">
        <v>195.5</v>
      </c>
      <c r="K44" s="802">
        <v>413.1</v>
      </c>
      <c r="L44" s="802">
        <v>211.08288200000001</v>
      </c>
    </row>
    <row r="45" spans="1:12">
      <c r="A45" s="799" t="s">
        <v>527</v>
      </c>
      <c r="B45" s="800"/>
      <c r="C45" s="800"/>
      <c r="D45" s="801"/>
      <c r="E45" s="802">
        <v>4779.0240999999996</v>
      </c>
      <c r="F45" s="802">
        <v>5062.5860000000002</v>
      </c>
      <c r="G45" s="802">
        <v>5428.6</v>
      </c>
      <c r="H45" s="802">
        <v>8299.6597000000002</v>
      </c>
      <c r="I45" s="802">
        <v>10801</v>
      </c>
      <c r="J45" s="802">
        <v>18574.599999999999</v>
      </c>
      <c r="K45" s="802">
        <v>14997.7</v>
      </c>
      <c r="L45" s="802">
        <v>15780.297654</v>
      </c>
    </row>
    <row r="46" spans="1:12">
      <c r="A46" s="799" t="s">
        <v>528</v>
      </c>
      <c r="B46" s="800"/>
      <c r="C46" s="800"/>
      <c r="D46" s="801"/>
      <c r="E46" s="802">
        <v>7692.6922000000004</v>
      </c>
      <c r="F46" s="802">
        <v>9764.1026000000002</v>
      </c>
      <c r="G46" s="802">
        <v>9133.2999999999993</v>
      </c>
      <c r="H46" s="802">
        <v>12689.722400000001</v>
      </c>
      <c r="I46" s="802">
        <v>20298.599999999999</v>
      </c>
      <c r="J46" s="802">
        <v>27167.599999999999</v>
      </c>
      <c r="K46" s="802">
        <v>30584.7</v>
      </c>
      <c r="L46" s="802">
        <v>24553.533385999999</v>
      </c>
    </row>
    <row r="47" spans="1:12">
      <c r="A47" s="799" t="s">
        <v>529</v>
      </c>
      <c r="B47" s="800"/>
      <c r="C47" s="800"/>
      <c r="D47" s="801"/>
      <c r="E47" s="802">
        <v>5584.2194</v>
      </c>
      <c r="F47" s="802">
        <v>6280.6090999999997</v>
      </c>
      <c r="G47" s="802">
        <v>7647.7</v>
      </c>
      <c r="H47" s="802">
        <v>8580.2561999999998</v>
      </c>
      <c r="I47" s="802">
        <v>12158.5</v>
      </c>
      <c r="J47" s="802">
        <v>20398.099999999999</v>
      </c>
      <c r="K47" s="802">
        <v>23024.5</v>
      </c>
      <c r="L47" s="802">
        <v>20751.440618000001</v>
      </c>
    </row>
    <row r="48" spans="1:12">
      <c r="A48" s="799" t="s">
        <v>530</v>
      </c>
      <c r="B48" s="800"/>
      <c r="C48" s="800"/>
      <c r="D48" s="801"/>
      <c r="E48" s="802">
        <v>567.50440000000003</v>
      </c>
      <c r="F48" s="802">
        <v>873.44530000000009</v>
      </c>
      <c r="G48" s="802">
        <v>780.2</v>
      </c>
      <c r="H48" s="802">
        <v>1089.1261999999999</v>
      </c>
      <c r="I48" s="802">
        <v>1267.3</v>
      </c>
      <c r="J48" s="802">
        <v>1523.1</v>
      </c>
      <c r="K48" s="802">
        <v>2069.1</v>
      </c>
      <c r="L48" s="802">
        <v>1680.962311</v>
      </c>
    </row>
    <row r="49" spans="1:12">
      <c r="A49" s="799" t="s">
        <v>531</v>
      </c>
      <c r="B49" s="800"/>
      <c r="C49" s="800"/>
      <c r="D49" s="801"/>
      <c r="E49" s="802">
        <v>20.236599999999999</v>
      </c>
      <c r="F49" s="802">
        <v>268.30129999999997</v>
      </c>
      <c r="G49" s="802">
        <v>375.9</v>
      </c>
      <c r="H49" s="802">
        <v>1107.1159</v>
      </c>
      <c r="I49" s="802">
        <v>1035.2</v>
      </c>
      <c r="J49" s="802">
        <v>75.8</v>
      </c>
      <c r="K49" s="802">
        <v>231.4</v>
      </c>
      <c r="L49" s="802">
        <v>370.75095599999997</v>
      </c>
    </row>
    <row r="50" spans="1:12">
      <c r="A50" s="799" t="s">
        <v>532</v>
      </c>
      <c r="B50" s="800"/>
      <c r="C50" s="800"/>
      <c r="D50" s="801"/>
      <c r="E50" s="802">
        <v>395.48109999999997</v>
      </c>
      <c r="F50" s="802">
        <v>371.96449999999999</v>
      </c>
      <c r="G50" s="802">
        <v>435.1</v>
      </c>
      <c r="H50" s="802">
        <v>452.91590000000002</v>
      </c>
      <c r="I50" s="802">
        <v>660.7</v>
      </c>
      <c r="J50" s="802">
        <v>853</v>
      </c>
      <c r="K50" s="802">
        <v>971.2</v>
      </c>
      <c r="L50" s="802">
        <v>725.04208800000004</v>
      </c>
    </row>
    <row r="51" spans="1:12" ht="15.75" thickBot="1">
      <c r="A51" s="803" t="s">
        <v>533</v>
      </c>
      <c r="B51" s="804"/>
      <c r="C51" s="804"/>
      <c r="D51" s="805"/>
      <c r="E51" s="806">
        <v>93.714399999999998</v>
      </c>
      <c r="F51" s="807">
        <v>10.8536</v>
      </c>
      <c r="G51" s="807">
        <v>7.8</v>
      </c>
      <c r="H51" s="807">
        <v>5.9734999999999996</v>
      </c>
      <c r="I51" s="807">
        <v>25.2</v>
      </c>
      <c r="J51" s="807">
        <v>137.69999999999999</v>
      </c>
      <c r="K51" s="807">
        <v>413.7</v>
      </c>
      <c r="L51" s="807">
        <v>78.043856000000005</v>
      </c>
    </row>
    <row r="52" spans="1:12">
      <c r="A52" s="812" t="s">
        <v>535</v>
      </c>
      <c r="B52" s="464"/>
      <c r="C52" s="464"/>
      <c r="D52" s="464"/>
      <c r="E52" s="39"/>
    </row>
    <row r="53" spans="1:12">
      <c r="A53" s="813" t="s">
        <v>536</v>
      </c>
      <c r="B53" s="813"/>
      <c r="C53" s="813"/>
      <c r="D53" s="813"/>
      <c r="E53" s="813"/>
      <c r="F53" s="813"/>
      <c r="G53" s="813"/>
      <c r="H53" s="813"/>
    </row>
    <row r="55" spans="1:12">
      <c r="A55" s="791" t="s">
        <v>537</v>
      </c>
      <c r="B55" s="814"/>
      <c r="C55" s="814"/>
      <c r="D55" s="814"/>
      <c r="E55" s="814"/>
    </row>
    <row r="56" spans="1:12" ht="15.75" thickBot="1">
      <c r="A56" s="792" t="s">
        <v>512</v>
      </c>
      <c r="B56" s="311"/>
      <c r="C56" s="311"/>
      <c r="D56" s="311"/>
      <c r="E56" s="311"/>
    </row>
    <row r="57" spans="1:12" ht="15.75" thickBot="1">
      <c r="A57" s="793" t="s">
        <v>513</v>
      </c>
      <c r="B57" s="794"/>
      <c r="C57" s="794"/>
      <c r="D57" s="795"/>
      <c r="E57" s="815">
        <v>1995</v>
      </c>
      <c r="F57" s="816">
        <v>1996</v>
      </c>
      <c r="G57" s="816">
        <v>1997</v>
      </c>
      <c r="H57" s="816">
        <v>1998</v>
      </c>
      <c r="I57" s="816">
        <v>1999</v>
      </c>
      <c r="J57" s="817">
        <v>2000</v>
      </c>
      <c r="K57" s="817">
        <v>2001</v>
      </c>
      <c r="L57" s="818">
        <v>2002</v>
      </c>
    </row>
    <row r="58" spans="1:12">
      <c r="A58" s="809" t="s">
        <v>514</v>
      </c>
      <c r="B58" s="810"/>
      <c r="C58" s="810"/>
      <c r="D58" s="811"/>
      <c r="E58" s="819">
        <v>335</v>
      </c>
      <c r="F58" s="802">
        <v>670</v>
      </c>
      <c r="G58" s="802">
        <v>595</v>
      </c>
      <c r="H58" s="802">
        <v>975</v>
      </c>
      <c r="I58" s="802">
        <v>638</v>
      </c>
      <c r="J58" s="802">
        <v>982</v>
      </c>
      <c r="K58" s="802">
        <v>919</v>
      </c>
      <c r="L58" s="802">
        <v>983</v>
      </c>
    </row>
    <row r="59" spans="1:12">
      <c r="A59" s="799" t="s">
        <v>515</v>
      </c>
      <c r="B59" s="800"/>
      <c r="C59" s="800"/>
      <c r="D59" s="801"/>
      <c r="E59" s="819">
        <v>2</v>
      </c>
      <c r="F59" s="802">
        <v>0</v>
      </c>
      <c r="G59" s="802">
        <v>1</v>
      </c>
      <c r="H59" s="802">
        <v>5</v>
      </c>
      <c r="I59" s="802">
        <v>1</v>
      </c>
      <c r="J59" s="802">
        <v>3</v>
      </c>
      <c r="K59" s="802">
        <v>3</v>
      </c>
      <c r="L59" s="802">
        <v>36</v>
      </c>
    </row>
    <row r="60" spans="1:12">
      <c r="A60" s="799" t="s">
        <v>75</v>
      </c>
      <c r="B60" s="800"/>
      <c r="C60" s="800"/>
      <c r="D60" s="801"/>
      <c r="E60" s="819">
        <v>9</v>
      </c>
      <c r="F60" s="802">
        <v>13</v>
      </c>
      <c r="G60" s="802">
        <v>13</v>
      </c>
      <c r="H60" s="802">
        <v>9</v>
      </c>
      <c r="I60" s="802">
        <v>15</v>
      </c>
      <c r="J60" s="802">
        <v>14</v>
      </c>
      <c r="K60" s="802">
        <v>24</v>
      </c>
      <c r="L60" s="802">
        <v>20</v>
      </c>
    </row>
    <row r="61" spans="1:12">
      <c r="A61" s="799" t="s">
        <v>74</v>
      </c>
      <c r="B61" s="800"/>
      <c r="C61" s="800"/>
      <c r="D61" s="801"/>
      <c r="E61" s="819">
        <v>1</v>
      </c>
      <c r="F61" s="802" t="s">
        <v>394</v>
      </c>
      <c r="G61" s="802" t="s">
        <v>394</v>
      </c>
      <c r="H61" s="802">
        <v>20</v>
      </c>
      <c r="I61" s="802">
        <v>56</v>
      </c>
      <c r="J61" s="802">
        <v>52</v>
      </c>
      <c r="K61" s="802">
        <v>14</v>
      </c>
      <c r="L61" s="802">
        <v>23</v>
      </c>
    </row>
    <row r="62" spans="1:12">
      <c r="A62" s="799" t="s">
        <v>516</v>
      </c>
      <c r="B62" s="800"/>
      <c r="C62" s="800"/>
      <c r="D62" s="801"/>
      <c r="E62" s="819">
        <v>95</v>
      </c>
      <c r="F62" s="802">
        <v>95</v>
      </c>
      <c r="G62" s="802">
        <v>104</v>
      </c>
      <c r="H62" s="802">
        <v>131</v>
      </c>
      <c r="I62" s="802">
        <v>123</v>
      </c>
      <c r="J62" s="802">
        <v>97</v>
      </c>
      <c r="K62" s="802">
        <v>44</v>
      </c>
      <c r="L62" s="802">
        <v>19</v>
      </c>
    </row>
    <row r="63" spans="1:12">
      <c r="A63" s="799" t="s">
        <v>517</v>
      </c>
      <c r="B63" s="800"/>
      <c r="C63" s="800"/>
      <c r="D63" s="801"/>
      <c r="E63" s="819">
        <v>35</v>
      </c>
      <c r="F63" s="802">
        <v>28</v>
      </c>
      <c r="G63" s="802">
        <v>59</v>
      </c>
      <c r="H63" s="802">
        <v>42</v>
      </c>
      <c r="I63" s="802">
        <v>43</v>
      </c>
      <c r="J63" s="802">
        <v>44</v>
      </c>
      <c r="K63" s="802">
        <v>57</v>
      </c>
      <c r="L63" s="802">
        <v>39</v>
      </c>
    </row>
    <row r="64" spans="1:12">
      <c r="A64" s="799" t="s">
        <v>518</v>
      </c>
      <c r="B64" s="800"/>
      <c r="C64" s="800"/>
      <c r="D64" s="801"/>
      <c r="E64" s="819">
        <v>19</v>
      </c>
      <c r="F64" s="802">
        <v>18</v>
      </c>
      <c r="G64" s="802">
        <v>7</v>
      </c>
      <c r="H64" s="802">
        <v>13</v>
      </c>
      <c r="I64" s="802">
        <v>14</v>
      </c>
      <c r="J64" s="802">
        <v>21</v>
      </c>
      <c r="K64" s="802">
        <v>33</v>
      </c>
      <c r="L64" s="802">
        <v>41</v>
      </c>
    </row>
    <row r="65" spans="1:12">
      <c r="A65" s="799" t="s">
        <v>519</v>
      </c>
      <c r="B65" s="800"/>
      <c r="C65" s="800"/>
      <c r="D65" s="801"/>
      <c r="E65" s="819">
        <v>23</v>
      </c>
      <c r="F65" s="802">
        <v>27</v>
      </c>
      <c r="G65" s="802">
        <v>32</v>
      </c>
      <c r="H65" s="802">
        <v>31</v>
      </c>
      <c r="I65" s="802">
        <v>26</v>
      </c>
      <c r="J65" s="802">
        <v>79</v>
      </c>
      <c r="K65" s="802">
        <v>62</v>
      </c>
      <c r="L65" s="802">
        <v>407</v>
      </c>
    </row>
    <row r="66" spans="1:12">
      <c r="A66" s="799" t="s">
        <v>520</v>
      </c>
      <c r="B66" s="800"/>
      <c r="C66" s="800"/>
      <c r="D66" s="801"/>
      <c r="E66" s="819">
        <v>3</v>
      </c>
      <c r="F66" s="802">
        <v>3</v>
      </c>
      <c r="G66" s="802">
        <v>3</v>
      </c>
      <c r="H66" s="802">
        <v>1</v>
      </c>
      <c r="I66" s="802">
        <v>2</v>
      </c>
      <c r="J66" s="802">
        <v>1</v>
      </c>
      <c r="K66" s="802">
        <v>0</v>
      </c>
      <c r="L66" s="802">
        <v>1</v>
      </c>
    </row>
    <row r="67" spans="1:12">
      <c r="A67" s="799" t="s">
        <v>521</v>
      </c>
      <c r="B67" s="800"/>
      <c r="C67" s="800"/>
      <c r="D67" s="801"/>
      <c r="E67" s="819">
        <v>0</v>
      </c>
      <c r="F67" s="802">
        <v>1</v>
      </c>
      <c r="G67" s="802">
        <v>1</v>
      </c>
      <c r="H67" s="802">
        <v>0</v>
      </c>
      <c r="I67" s="802">
        <v>0</v>
      </c>
      <c r="J67" s="802">
        <v>0</v>
      </c>
      <c r="K67" s="802">
        <v>1</v>
      </c>
      <c r="L67" s="802">
        <v>2</v>
      </c>
    </row>
    <row r="68" spans="1:12">
      <c r="A68" s="799" t="s">
        <v>522</v>
      </c>
      <c r="B68" s="800"/>
      <c r="C68" s="800"/>
      <c r="D68" s="801"/>
      <c r="E68" s="819">
        <v>6</v>
      </c>
      <c r="F68" s="802">
        <v>2</v>
      </c>
      <c r="G68" s="802">
        <v>10</v>
      </c>
      <c r="H68" s="802">
        <v>5</v>
      </c>
      <c r="I68" s="802">
        <v>8</v>
      </c>
      <c r="J68" s="802">
        <v>12</v>
      </c>
      <c r="K68" s="802">
        <v>17</v>
      </c>
      <c r="L68" s="802">
        <v>47</v>
      </c>
    </row>
    <row r="69" spans="1:12">
      <c r="A69" s="799" t="s">
        <v>523</v>
      </c>
      <c r="B69" s="800"/>
      <c r="C69" s="800"/>
      <c r="D69" s="801"/>
      <c r="E69" s="819">
        <v>10</v>
      </c>
      <c r="F69" s="802">
        <v>6</v>
      </c>
      <c r="G69" s="802">
        <v>4</v>
      </c>
      <c r="H69" s="802">
        <v>9</v>
      </c>
      <c r="I69" s="802">
        <v>13</v>
      </c>
      <c r="J69" s="802">
        <v>16</v>
      </c>
      <c r="K69" s="802">
        <v>11</v>
      </c>
      <c r="L69" s="802">
        <v>17</v>
      </c>
    </row>
    <row r="70" spans="1:12">
      <c r="A70" s="799" t="s">
        <v>524</v>
      </c>
      <c r="B70" s="800"/>
      <c r="C70" s="800"/>
      <c r="D70" s="801"/>
      <c r="E70" s="819" t="s">
        <v>394</v>
      </c>
      <c r="F70" s="802" t="s">
        <v>394</v>
      </c>
      <c r="G70" s="802">
        <v>0</v>
      </c>
      <c r="H70" s="802" t="s">
        <v>394</v>
      </c>
      <c r="I70" s="802">
        <v>0</v>
      </c>
      <c r="J70" s="802">
        <v>0</v>
      </c>
      <c r="K70" s="802">
        <v>0</v>
      </c>
      <c r="L70" s="802">
        <v>0</v>
      </c>
    </row>
    <row r="71" spans="1:12">
      <c r="A71" s="799" t="s">
        <v>525</v>
      </c>
      <c r="B71" s="800"/>
      <c r="C71" s="800"/>
      <c r="D71" s="801"/>
      <c r="E71" s="819">
        <v>2</v>
      </c>
      <c r="F71" s="802">
        <v>3</v>
      </c>
      <c r="G71" s="802">
        <v>6</v>
      </c>
      <c r="H71" s="802">
        <v>5</v>
      </c>
      <c r="I71" s="802">
        <v>2</v>
      </c>
      <c r="J71" s="802">
        <v>6</v>
      </c>
      <c r="K71" s="802">
        <v>11</v>
      </c>
      <c r="L71" s="802">
        <v>14</v>
      </c>
    </row>
    <row r="72" spans="1:12">
      <c r="A72" s="799" t="s">
        <v>526</v>
      </c>
      <c r="B72" s="800"/>
      <c r="C72" s="800"/>
      <c r="D72" s="801"/>
      <c r="E72" s="819" t="s">
        <v>394</v>
      </c>
      <c r="F72" s="802">
        <v>1</v>
      </c>
      <c r="G72" s="802">
        <v>2</v>
      </c>
      <c r="H72" s="802">
        <v>1</v>
      </c>
      <c r="I72" s="802" t="s">
        <v>394</v>
      </c>
      <c r="J72" s="802">
        <v>1</v>
      </c>
      <c r="K72" s="802">
        <v>1</v>
      </c>
      <c r="L72" s="802">
        <v>0</v>
      </c>
    </row>
    <row r="73" spans="1:12">
      <c r="A73" s="799" t="s">
        <v>527</v>
      </c>
      <c r="B73" s="800"/>
      <c r="C73" s="800"/>
      <c r="D73" s="801"/>
      <c r="E73" s="819">
        <v>50</v>
      </c>
      <c r="F73" s="802">
        <v>50</v>
      </c>
      <c r="G73" s="802">
        <v>150</v>
      </c>
      <c r="H73" s="802">
        <v>394</v>
      </c>
      <c r="I73" s="802">
        <v>152</v>
      </c>
      <c r="J73" s="802">
        <v>165</v>
      </c>
      <c r="K73" s="802">
        <v>177</v>
      </c>
      <c r="L73" s="802">
        <v>224</v>
      </c>
    </row>
    <row r="74" spans="1:12">
      <c r="A74" s="799" t="s">
        <v>528</v>
      </c>
      <c r="B74" s="800"/>
      <c r="C74" s="800"/>
      <c r="D74" s="801"/>
      <c r="E74" s="819">
        <v>27</v>
      </c>
      <c r="F74" s="802">
        <v>110</v>
      </c>
      <c r="G74" s="802">
        <v>186</v>
      </c>
      <c r="H74" s="802">
        <v>142</v>
      </c>
      <c r="I74" s="802">
        <v>103</v>
      </c>
      <c r="J74" s="802">
        <v>276</v>
      </c>
      <c r="K74" s="802">
        <v>175</v>
      </c>
      <c r="L74" s="802">
        <v>62</v>
      </c>
    </row>
    <row r="75" spans="1:12">
      <c r="A75" s="799" t="s">
        <v>529</v>
      </c>
      <c r="B75" s="800"/>
      <c r="C75" s="800"/>
      <c r="D75" s="801"/>
      <c r="E75" s="819">
        <v>51</v>
      </c>
      <c r="F75" s="802">
        <v>305</v>
      </c>
      <c r="G75" s="802">
        <v>11</v>
      </c>
      <c r="H75" s="802">
        <v>146</v>
      </c>
      <c r="I75" s="802">
        <v>50</v>
      </c>
      <c r="J75" s="802">
        <v>172</v>
      </c>
      <c r="K75" s="802">
        <v>233</v>
      </c>
      <c r="L75" s="802">
        <v>15</v>
      </c>
    </row>
    <row r="76" spans="1:12">
      <c r="A76" s="799" t="s">
        <v>530</v>
      </c>
      <c r="B76" s="800"/>
      <c r="C76" s="800"/>
      <c r="D76" s="801"/>
      <c r="E76" s="819">
        <v>0</v>
      </c>
      <c r="F76" s="802" t="s">
        <v>394</v>
      </c>
      <c r="G76" s="802">
        <v>0</v>
      </c>
      <c r="H76" s="802">
        <v>1</v>
      </c>
      <c r="I76" s="802">
        <v>0</v>
      </c>
      <c r="J76" s="802">
        <v>1</v>
      </c>
      <c r="K76" s="802">
        <v>3</v>
      </c>
      <c r="L76" s="802">
        <v>7</v>
      </c>
    </row>
    <row r="77" spans="1:12">
      <c r="A77" s="799" t="s">
        <v>531</v>
      </c>
      <c r="B77" s="800"/>
      <c r="C77" s="800"/>
      <c r="D77" s="801"/>
      <c r="E77" s="819" t="s">
        <v>394</v>
      </c>
      <c r="F77" s="802" t="s">
        <v>394</v>
      </c>
      <c r="G77" s="802">
        <v>0</v>
      </c>
      <c r="H77" s="802" t="s">
        <v>394</v>
      </c>
      <c r="I77" s="802" t="s">
        <v>394</v>
      </c>
      <c r="J77" s="802" t="s">
        <v>394</v>
      </c>
      <c r="K77" s="802" t="s">
        <v>394</v>
      </c>
      <c r="L77" s="802">
        <v>0</v>
      </c>
    </row>
    <row r="78" spans="1:12">
      <c r="A78" s="799" t="s">
        <v>532</v>
      </c>
      <c r="B78" s="800"/>
      <c r="C78" s="800"/>
      <c r="D78" s="801"/>
      <c r="E78" s="819">
        <v>0</v>
      </c>
      <c r="F78" s="802">
        <v>1</v>
      </c>
      <c r="G78" s="802">
        <v>1</v>
      </c>
      <c r="H78" s="802">
        <v>2</v>
      </c>
      <c r="I78" s="802">
        <v>1</v>
      </c>
      <c r="J78" s="802">
        <v>2</v>
      </c>
      <c r="K78" s="802">
        <v>49</v>
      </c>
      <c r="L78" s="802">
        <v>5</v>
      </c>
    </row>
    <row r="79" spans="1:12" ht="15.75" thickBot="1">
      <c r="A79" s="803" t="s">
        <v>533</v>
      </c>
      <c r="B79" s="804"/>
      <c r="C79" s="804"/>
      <c r="D79" s="805"/>
      <c r="E79" s="806">
        <v>1</v>
      </c>
      <c r="F79" s="807">
        <v>6</v>
      </c>
      <c r="G79" s="807">
        <v>5</v>
      </c>
      <c r="H79" s="807">
        <v>16</v>
      </c>
      <c r="I79" s="807">
        <v>27</v>
      </c>
      <c r="J79" s="807">
        <v>21</v>
      </c>
      <c r="K79" s="807">
        <v>3</v>
      </c>
      <c r="L79" s="807">
        <v>4</v>
      </c>
    </row>
    <row r="80" spans="1:12">
      <c r="A80" s="820"/>
      <c r="E80" s="821"/>
      <c r="F80" s="821"/>
      <c r="G80" s="821"/>
      <c r="H80" s="821"/>
    </row>
    <row r="81" spans="1:12" s="11" customFormat="1">
      <c r="A81" s="791" t="s">
        <v>538</v>
      </c>
      <c r="B81" s="822"/>
      <c r="C81" s="822"/>
      <c r="D81" s="506"/>
    </row>
    <row r="82" spans="1:12" ht="15.75" thickBot="1">
      <c r="A82" s="792" t="s">
        <v>512</v>
      </c>
      <c r="B82" s="311"/>
      <c r="C82" s="311"/>
      <c r="D82" s="311"/>
      <c r="E82" s="311"/>
    </row>
    <row r="83" spans="1:12" ht="15.75" thickBot="1">
      <c r="A83" s="793" t="s">
        <v>513</v>
      </c>
      <c r="B83" s="794"/>
      <c r="C83" s="794"/>
      <c r="D83" s="795"/>
      <c r="E83" s="823">
        <v>2003</v>
      </c>
      <c r="F83" s="817">
        <v>2004</v>
      </c>
      <c r="G83" s="817">
        <v>2005</v>
      </c>
      <c r="H83" s="817">
        <v>2006</v>
      </c>
      <c r="I83" s="817">
        <v>2007</v>
      </c>
      <c r="J83" s="817">
        <v>2008</v>
      </c>
      <c r="K83" s="817">
        <v>2009</v>
      </c>
      <c r="L83" s="818">
        <v>2010</v>
      </c>
    </row>
    <row r="84" spans="1:12">
      <c r="A84" s="809" t="s">
        <v>514</v>
      </c>
      <c r="B84" s="810"/>
      <c r="C84" s="810"/>
      <c r="D84" s="811"/>
      <c r="E84" s="824">
        <v>1870</v>
      </c>
      <c r="F84" s="825">
        <v>2653</v>
      </c>
      <c r="G84" s="826">
        <v>3186</v>
      </c>
      <c r="H84" s="826">
        <v>4587</v>
      </c>
      <c r="I84" s="826">
        <v>5805</v>
      </c>
      <c r="J84" s="826">
        <v>6252</v>
      </c>
      <c r="K84" s="826">
        <v>9501</v>
      </c>
      <c r="L84" s="827">
        <v>11611</v>
      </c>
    </row>
    <row r="85" spans="1:12">
      <c r="A85" s="799" t="s">
        <v>515</v>
      </c>
      <c r="B85" s="800"/>
      <c r="C85" s="800"/>
      <c r="D85" s="801"/>
      <c r="E85" s="828">
        <v>45</v>
      </c>
      <c r="F85" s="821">
        <v>54</v>
      </c>
      <c r="G85" s="829">
        <v>49</v>
      </c>
      <c r="H85" s="829">
        <v>84</v>
      </c>
      <c r="I85" s="829">
        <v>74</v>
      </c>
      <c r="J85" s="829">
        <v>98</v>
      </c>
      <c r="K85" s="829">
        <v>108</v>
      </c>
      <c r="L85" s="830">
        <v>112.3</v>
      </c>
    </row>
    <row r="86" spans="1:12">
      <c r="A86" s="799" t="s">
        <v>75</v>
      </c>
      <c r="B86" s="800"/>
      <c r="C86" s="800"/>
      <c r="D86" s="801"/>
      <c r="E86" s="828">
        <v>21</v>
      </c>
      <c r="F86" s="821">
        <v>28</v>
      </c>
      <c r="G86" s="829">
        <v>34</v>
      </c>
      <c r="H86" s="829">
        <v>31</v>
      </c>
      <c r="I86" s="829">
        <v>58</v>
      </c>
      <c r="J86" s="829">
        <v>61</v>
      </c>
      <c r="K86" s="829">
        <v>38</v>
      </c>
      <c r="L86" s="830">
        <v>60</v>
      </c>
    </row>
    <row r="87" spans="1:12">
      <c r="A87" s="799" t="s">
        <v>74</v>
      </c>
      <c r="B87" s="800"/>
      <c r="C87" s="800"/>
      <c r="D87" s="801"/>
      <c r="E87" s="828">
        <v>70</v>
      </c>
      <c r="F87" s="821">
        <v>129</v>
      </c>
      <c r="G87" s="829">
        <v>126</v>
      </c>
      <c r="H87" s="829">
        <v>130</v>
      </c>
      <c r="I87" s="829">
        <v>158</v>
      </c>
      <c r="J87" s="829">
        <v>243</v>
      </c>
      <c r="K87" s="829">
        <v>108</v>
      </c>
      <c r="L87" s="830">
        <v>154</v>
      </c>
    </row>
    <row r="88" spans="1:12">
      <c r="A88" s="799" t="s">
        <v>516</v>
      </c>
      <c r="B88" s="800"/>
      <c r="C88" s="800"/>
      <c r="D88" s="801"/>
      <c r="E88" s="828">
        <v>35</v>
      </c>
      <c r="F88" s="821">
        <v>36</v>
      </c>
      <c r="G88" s="829">
        <v>48</v>
      </c>
      <c r="H88" s="829">
        <v>60</v>
      </c>
      <c r="I88" s="829">
        <v>111</v>
      </c>
      <c r="J88" s="829">
        <v>132</v>
      </c>
      <c r="K88" s="829">
        <v>143</v>
      </c>
      <c r="L88" s="830">
        <v>181.1</v>
      </c>
    </row>
    <row r="89" spans="1:12">
      <c r="A89" s="799" t="s">
        <v>517</v>
      </c>
      <c r="B89" s="800"/>
      <c r="C89" s="800"/>
      <c r="D89" s="801"/>
      <c r="E89" s="828">
        <v>26</v>
      </c>
      <c r="F89" s="821">
        <v>25</v>
      </c>
      <c r="G89" s="829">
        <v>68</v>
      </c>
      <c r="H89" s="829">
        <v>69</v>
      </c>
      <c r="I89" s="829">
        <v>108</v>
      </c>
      <c r="J89" s="829">
        <v>91</v>
      </c>
      <c r="K89" s="829">
        <v>44</v>
      </c>
      <c r="L89" s="830">
        <v>35.9</v>
      </c>
    </row>
    <row r="90" spans="1:12">
      <c r="A90" s="799" t="s">
        <v>518</v>
      </c>
      <c r="B90" s="800"/>
      <c r="C90" s="800"/>
      <c r="D90" s="801"/>
      <c r="E90" s="828">
        <v>47</v>
      </c>
      <c r="F90" s="821">
        <v>60</v>
      </c>
      <c r="G90" s="829">
        <v>142</v>
      </c>
      <c r="H90" s="829">
        <v>124</v>
      </c>
      <c r="I90" s="829">
        <v>151</v>
      </c>
      <c r="J90" s="829">
        <v>193</v>
      </c>
      <c r="K90" s="829">
        <v>238</v>
      </c>
      <c r="L90" s="830">
        <v>508.9</v>
      </c>
    </row>
    <row r="91" spans="1:12">
      <c r="A91" s="799" t="s">
        <v>519</v>
      </c>
      <c r="B91" s="800"/>
      <c r="C91" s="800"/>
      <c r="D91" s="801"/>
      <c r="E91" s="828">
        <v>788</v>
      </c>
      <c r="F91" s="821">
        <v>1594</v>
      </c>
      <c r="G91" s="829">
        <v>1875</v>
      </c>
      <c r="H91" s="829">
        <v>2105</v>
      </c>
      <c r="I91" s="829">
        <v>2718</v>
      </c>
      <c r="J91" s="829">
        <v>3372</v>
      </c>
      <c r="K91" s="829">
        <v>2506</v>
      </c>
      <c r="L91" s="830">
        <v>2147.8000000000002</v>
      </c>
    </row>
    <row r="92" spans="1:12">
      <c r="A92" s="799" t="s">
        <v>520</v>
      </c>
      <c r="B92" s="800"/>
      <c r="C92" s="800"/>
      <c r="D92" s="801"/>
      <c r="E92" s="828">
        <v>2</v>
      </c>
      <c r="F92" s="821">
        <v>7</v>
      </c>
      <c r="G92" s="829">
        <v>9</v>
      </c>
      <c r="H92" s="829">
        <v>7</v>
      </c>
      <c r="I92" s="829">
        <v>12</v>
      </c>
      <c r="J92" s="829">
        <v>5</v>
      </c>
      <c r="K92" s="829">
        <v>1</v>
      </c>
      <c r="L92" s="831">
        <v>1.4</v>
      </c>
    </row>
    <row r="93" spans="1:12">
      <c r="A93" s="799" t="s">
        <v>521</v>
      </c>
      <c r="B93" s="800"/>
      <c r="C93" s="800"/>
      <c r="D93" s="801"/>
      <c r="E93" s="828">
        <v>1</v>
      </c>
      <c r="F93" s="821">
        <v>2</v>
      </c>
      <c r="G93" s="829">
        <v>40</v>
      </c>
      <c r="H93" s="829">
        <v>17</v>
      </c>
      <c r="I93" s="829">
        <v>38</v>
      </c>
      <c r="J93" s="829">
        <v>5</v>
      </c>
      <c r="K93" s="829">
        <v>4</v>
      </c>
      <c r="L93" s="830">
        <v>11.5</v>
      </c>
    </row>
    <row r="94" spans="1:12">
      <c r="A94" s="799" t="s">
        <v>522</v>
      </c>
      <c r="B94" s="800"/>
      <c r="C94" s="800"/>
      <c r="D94" s="801"/>
      <c r="E94" s="828">
        <v>88</v>
      </c>
      <c r="F94" s="821">
        <v>109</v>
      </c>
      <c r="G94" s="829">
        <v>115</v>
      </c>
      <c r="H94" s="829">
        <v>139</v>
      </c>
      <c r="I94" s="829">
        <v>200</v>
      </c>
      <c r="J94" s="829">
        <v>256</v>
      </c>
      <c r="K94" s="829">
        <v>218</v>
      </c>
      <c r="L94" s="830">
        <v>184.1</v>
      </c>
    </row>
    <row r="95" spans="1:12">
      <c r="A95" s="799" t="s">
        <v>523</v>
      </c>
      <c r="B95" s="800"/>
      <c r="C95" s="800"/>
      <c r="D95" s="801"/>
      <c r="E95" s="828">
        <v>21</v>
      </c>
      <c r="F95" s="821">
        <v>47</v>
      </c>
      <c r="G95" s="829">
        <v>39</v>
      </c>
      <c r="H95" s="829">
        <v>47</v>
      </c>
      <c r="I95" s="829">
        <v>73</v>
      </c>
      <c r="J95" s="829">
        <v>84</v>
      </c>
      <c r="K95" s="829">
        <v>33</v>
      </c>
      <c r="L95" s="830">
        <v>70</v>
      </c>
    </row>
    <row r="96" spans="1:12">
      <c r="A96" s="799" t="s">
        <v>524</v>
      </c>
      <c r="B96" s="800"/>
      <c r="C96" s="800"/>
      <c r="D96" s="801"/>
      <c r="E96" s="828">
        <v>0</v>
      </c>
      <c r="F96" s="821">
        <v>1</v>
      </c>
      <c r="G96" s="829">
        <v>0</v>
      </c>
      <c r="H96" s="829">
        <v>2</v>
      </c>
      <c r="I96" s="829">
        <v>2</v>
      </c>
      <c r="J96" s="829">
        <v>6</v>
      </c>
      <c r="K96" s="829">
        <v>6</v>
      </c>
      <c r="L96" s="830">
        <v>9.1</v>
      </c>
    </row>
    <row r="97" spans="1:12">
      <c r="A97" s="799" t="s">
        <v>525</v>
      </c>
      <c r="B97" s="800"/>
      <c r="C97" s="800"/>
      <c r="D97" s="801"/>
      <c r="E97" s="828">
        <v>16</v>
      </c>
      <c r="F97" s="821">
        <v>22</v>
      </c>
      <c r="G97" s="829">
        <v>76</v>
      </c>
      <c r="H97" s="829">
        <v>136</v>
      </c>
      <c r="I97" s="829">
        <v>262</v>
      </c>
      <c r="J97" s="829">
        <v>297</v>
      </c>
      <c r="K97" s="829">
        <v>270</v>
      </c>
      <c r="L97" s="830">
        <v>399</v>
      </c>
    </row>
    <row r="98" spans="1:12">
      <c r="A98" s="799" t="s">
        <v>526</v>
      </c>
      <c r="B98" s="800"/>
      <c r="C98" s="800"/>
      <c r="D98" s="801"/>
      <c r="E98" s="828">
        <v>0</v>
      </c>
      <c r="F98" s="821">
        <v>1</v>
      </c>
      <c r="G98" s="829">
        <v>4</v>
      </c>
      <c r="H98" s="829">
        <v>8</v>
      </c>
      <c r="I98" s="829">
        <v>8</v>
      </c>
      <c r="J98" s="829">
        <v>30</v>
      </c>
      <c r="K98" s="829">
        <v>5</v>
      </c>
      <c r="L98" s="830">
        <v>11</v>
      </c>
    </row>
    <row r="99" spans="1:12">
      <c r="A99" s="799" t="s">
        <v>527</v>
      </c>
      <c r="B99" s="800"/>
      <c r="C99" s="800"/>
      <c r="D99" s="801"/>
      <c r="E99" s="828">
        <v>304</v>
      </c>
      <c r="F99" s="821">
        <v>256</v>
      </c>
      <c r="G99" s="829">
        <v>229</v>
      </c>
      <c r="H99" s="829">
        <v>351</v>
      </c>
      <c r="I99" s="829">
        <v>754</v>
      </c>
      <c r="J99" s="829">
        <v>716</v>
      </c>
      <c r="K99" s="829">
        <v>1188</v>
      </c>
      <c r="L99" s="830">
        <v>1414.3</v>
      </c>
    </row>
    <row r="100" spans="1:12">
      <c r="A100" s="799" t="s">
        <v>528</v>
      </c>
      <c r="B100" s="800"/>
      <c r="C100" s="800"/>
      <c r="D100" s="801"/>
      <c r="E100" s="828">
        <v>89</v>
      </c>
      <c r="F100" s="821">
        <v>140</v>
      </c>
      <c r="G100" s="829">
        <v>261</v>
      </c>
      <c r="H100" s="829">
        <v>689</v>
      </c>
      <c r="I100" s="829">
        <v>558</v>
      </c>
      <c r="J100" s="829">
        <v>506</v>
      </c>
      <c r="K100" s="829">
        <v>704</v>
      </c>
      <c r="L100" s="830">
        <v>553.4</v>
      </c>
    </row>
    <row r="101" spans="1:12">
      <c r="A101" s="799" t="s">
        <v>529</v>
      </c>
      <c r="B101" s="800"/>
      <c r="C101" s="800"/>
      <c r="D101" s="801"/>
      <c r="E101" s="828">
        <v>292</v>
      </c>
      <c r="F101" s="821">
        <v>109</v>
      </c>
      <c r="G101" s="829">
        <v>40</v>
      </c>
      <c r="H101" s="829">
        <v>563</v>
      </c>
      <c r="I101" s="829">
        <v>450</v>
      </c>
      <c r="J101" s="829">
        <v>80</v>
      </c>
      <c r="K101" s="829">
        <v>3814</v>
      </c>
      <c r="L101" s="830">
        <v>5699.4</v>
      </c>
    </row>
    <row r="102" spans="1:12">
      <c r="A102" s="799" t="s">
        <v>530</v>
      </c>
      <c r="B102" s="800"/>
      <c r="C102" s="800"/>
      <c r="D102" s="801"/>
      <c r="E102" s="828">
        <v>17</v>
      </c>
      <c r="F102" s="821">
        <v>17</v>
      </c>
      <c r="G102" s="829">
        <v>11</v>
      </c>
      <c r="H102" s="829">
        <v>6</v>
      </c>
      <c r="I102" s="829">
        <v>37</v>
      </c>
      <c r="J102" s="829">
        <v>47</v>
      </c>
      <c r="K102" s="829">
        <v>45</v>
      </c>
      <c r="L102" s="830">
        <v>8.3000000000000007</v>
      </c>
    </row>
    <row r="103" spans="1:12">
      <c r="A103" s="799" t="s">
        <v>531</v>
      </c>
      <c r="B103" s="800"/>
      <c r="C103" s="800"/>
      <c r="D103" s="801"/>
      <c r="E103" s="828">
        <v>1</v>
      </c>
      <c r="F103" s="821">
        <v>1</v>
      </c>
      <c r="G103" s="829">
        <v>1</v>
      </c>
      <c r="H103" s="829">
        <v>0</v>
      </c>
      <c r="I103" s="829">
        <v>21</v>
      </c>
      <c r="J103" s="829">
        <v>17</v>
      </c>
      <c r="K103" s="829">
        <v>4</v>
      </c>
      <c r="L103" s="830">
        <v>36.1</v>
      </c>
    </row>
    <row r="104" spans="1:12">
      <c r="A104" s="799" t="s">
        <v>532</v>
      </c>
      <c r="B104" s="800"/>
      <c r="C104" s="800"/>
      <c r="D104" s="801"/>
      <c r="E104" s="828">
        <v>4</v>
      </c>
      <c r="F104" s="821">
        <v>15</v>
      </c>
      <c r="G104" s="829">
        <v>21</v>
      </c>
      <c r="H104" s="829">
        <v>18</v>
      </c>
      <c r="I104" s="829">
        <v>12</v>
      </c>
      <c r="J104" s="829">
        <v>13</v>
      </c>
      <c r="K104" s="829">
        <v>23</v>
      </c>
      <c r="L104" s="830">
        <v>10</v>
      </c>
    </row>
    <row r="105" spans="1:12" ht="15.75" thickBot="1">
      <c r="A105" s="803" t="s">
        <v>533</v>
      </c>
      <c r="B105" s="804"/>
      <c r="C105" s="804"/>
      <c r="D105" s="805"/>
      <c r="E105" s="832">
        <v>3</v>
      </c>
      <c r="F105" s="833">
        <v>0</v>
      </c>
      <c r="G105" s="834">
        <v>0</v>
      </c>
      <c r="H105" s="834">
        <v>0</v>
      </c>
      <c r="I105" s="834">
        <v>0</v>
      </c>
      <c r="J105" s="834">
        <v>1</v>
      </c>
      <c r="K105" s="834">
        <v>1</v>
      </c>
      <c r="L105" s="835">
        <v>1.6</v>
      </c>
    </row>
    <row r="106" spans="1:12">
      <c r="A106" s="812" t="s">
        <v>539</v>
      </c>
      <c r="B106" s="311"/>
      <c r="C106" s="311"/>
      <c r="D106" s="311"/>
      <c r="E106" s="311"/>
      <c r="F106" s="311"/>
      <c r="G106" s="311"/>
    </row>
    <row r="107" spans="1:12">
      <c r="A107" s="763" t="s">
        <v>73</v>
      </c>
      <c r="B107" s="311"/>
      <c r="C107" s="311"/>
      <c r="D107" s="311"/>
      <c r="E107" s="311"/>
      <c r="F107" s="311"/>
      <c r="G107" s="311"/>
    </row>
    <row r="108" spans="1:12">
      <c r="A108" s="277" t="s">
        <v>540</v>
      </c>
      <c r="B108" s="311"/>
      <c r="C108" s="311"/>
      <c r="D108" s="311"/>
      <c r="E108" s="311"/>
      <c r="F108" s="311"/>
      <c r="G108" s="311"/>
    </row>
    <row r="109" spans="1:12" s="837" customFormat="1" ht="12.75">
      <c r="A109" s="836" t="s">
        <v>541</v>
      </c>
    </row>
    <row r="110" spans="1:12" s="837" customFormat="1" ht="12.75">
      <c r="A110" s="838" t="s">
        <v>542</v>
      </c>
      <c r="B110" s="838"/>
      <c r="C110" s="838"/>
      <c r="D110" s="838"/>
      <c r="E110" s="838"/>
      <c r="F110" s="838"/>
      <c r="G110" s="838"/>
      <c r="H110" s="838"/>
      <c r="I110" s="838"/>
      <c r="J110" s="838"/>
      <c r="K110" s="838"/>
      <c r="L110" s="838"/>
    </row>
    <row r="111" spans="1:12" s="837" customFormat="1" ht="12.75">
      <c r="A111" s="838" t="s">
        <v>543</v>
      </c>
      <c r="B111" s="838"/>
      <c r="C111" s="838"/>
      <c r="D111" s="838"/>
      <c r="E111" s="838"/>
      <c r="F111" s="838"/>
      <c r="G111" s="838"/>
      <c r="H111" s="838"/>
      <c r="I111" s="838"/>
      <c r="J111" s="838"/>
    </row>
    <row r="112" spans="1:12" s="837" customFormat="1" ht="12.75">
      <c r="A112" s="813" t="s">
        <v>536</v>
      </c>
      <c r="B112" s="813"/>
      <c r="C112" s="813"/>
      <c r="D112" s="813"/>
      <c r="E112" s="813"/>
      <c r="F112" s="813"/>
      <c r="G112" s="813"/>
      <c r="H112" s="813"/>
    </row>
    <row r="113" spans="1:8" s="837" customFormat="1" ht="12"/>
    <row r="114" spans="1:8" s="837" customFormat="1" ht="12">
      <c r="A114" s="839"/>
      <c r="B114" s="839"/>
      <c r="C114" s="839"/>
      <c r="D114" s="839"/>
      <c r="E114" s="839"/>
      <c r="F114" s="839"/>
      <c r="G114" s="839"/>
      <c r="H114" s="839"/>
    </row>
  </sheetData>
  <protectedRanges>
    <protectedRange sqref="L42:L51 L31:L38" name="Range1_6_1_1"/>
  </protectedRanges>
  <mergeCells count="96">
    <mergeCell ref="A103:D103"/>
    <mergeCell ref="A104:D104"/>
    <mergeCell ref="A105:D105"/>
    <mergeCell ref="A110:L110"/>
    <mergeCell ref="A111:J111"/>
    <mergeCell ref="A112:H112"/>
    <mergeCell ref="A97:D97"/>
    <mergeCell ref="A98:D98"/>
    <mergeCell ref="A99:D99"/>
    <mergeCell ref="A100:D100"/>
    <mergeCell ref="A101:D101"/>
    <mergeCell ref="A102:D102"/>
    <mergeCell ref="A91:D91"/>
    <mergeCell ref="A92:D92"/>
    <mergeCell ref="A93:D93"/>
    <mergeCell ref="A94:D94"/>
    <mergeCell ref="A95:D95"/>
    <mergeCell ref="A96:D96"/>
    <mergeCell ref="A85:D85"/>
    <mergeCell ref="A86:D86"/>
    <mergeCell ref="A87:D87"/>
    <mergeCell ref="A88:D88"/>
    <mergeCell ref="A89:D89"/>
    <mergeCell ref="A90:D90"/>
    <mergeCell ref="A76:D76"/>
    <mergeCell ref="A77:D77"/>
    <mergeCell ref="A78:D78"/>
    <mergeCell ref="A79:D79"/>
    <mergeCell ref="A83:D83"/>
    <mergeCell ref="A84:D84"/>
    <mergeCell ref="A70:D70"/>
    <mergeCell ref="A71:D71"/>
    <mergeCell ref="A72:D72"/>
    <mergeCell ref="A73:D73"/>
    <mergeCell ref="A74:D74"/>
    <mergeCell ref="A75:D75"/>
    <mergeCell ref="A64:D64"/>
    <mergeCell ref="A65:D65"/>
    <mergeCell ref="A66:D66"/>
    <mergeCell ref="A67:D67"/>
    <mergeCell ref="A68:D68"/>
    <mergeCell ref="A69:D69"/>
    <mergeCell ref="A58:D58"/>
    <mergeCell ref="A59:D59"/>
    <mergeCell ref="A60:D60"/>
    <mergeCell ref="A61:D61"/>
    <mergeCell ref="A62:D62"/>
    <mergeCell ref="A63:D63"/>
    <mergeCell ref="A48:D48"/>
    <mergeCell ref="A49:D49"/>
    <mergeCell ref="A50:D50"/>
    <mergeCell ref="A51:D51"/>
    <mergeCell ref="A53:H53"/>
    <mergeCell ref="A57:D57"/>
    <mergeCell ref="A42:D42"/>
    <mergeCell ref="A43:D43"/>
    <mergeCell ref="A44:D44"/>
    <mergeCell ref="A45:D45"/>
    <mergeCell ref="A46:D46"/>
    <mergeCell ref="A47:D47"/>
    <mergeCell ref="A36:D36"/>
    <mergeCell ref="A37:D37"/>
    <mergeCell ref="A38:D38"/>
    <mergeCell ref="A39:D39"/>
    <mergeCell ref="A40:D40"/>
    <mergeCell ref="A41:D41"/>
    <mergeCell ref="A30:D30"/>
    <mergeCell ref="A31:D31"/>
    <mergeCell ref="A32:D32"/>
    <mergeCell ref="A33:D33"/>
    <mergeCell ref="A34:D34"/>
    <mergeCell ref="A35:D35"/>
    <mergeCell ref="A21:D21"/>
    <mergeCell ref="A22:D22"/>
    <mergeCell ref="A23:D23"/>
    <mergeCell ref="A24:D24"/>
    <mergeCell ref="A25:D25"/>
    <mergeCell ref="A29:D29"/>
    <mergeCell ref="A15:D15"/>
    <mergeCell ref="A16:D16"/>
    <mergeCell ref="A17:D17"/>
    <mergeCell ref="A18:D18"/>
    <mergeCell ref="A19:D19"/>
    <mergeCell ref="A20:D20"/>
    <mergeCell ref="A9:D9"/>
    <mergeCell ref="A10:D10"/>
    <mergeCell ref="A11:D11"/>
    <mergeCell ref="A12:D12"/>
    <mergeCell ref="A13:D13"/>
    <mergeCell ref="A14:D14"/>
    <mergeCell ref="A3:D3"/>
    <mergeCell ref="A4:D4"/>
    <mergeCell ref="A5:D5"/>
    <mergeCell ref="A6:D6"/>
    <mergeCell ref="A7:D7"/>
    <mergeCell ref="A8:D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172"/>
  <sheetViews>
    <sheetView rightToLeft="1" workbookViewId="0">
      <selection activeCell="J16" sqref="J16"/>
    </sheetView>
  </sheetViews>
  <sheetFormatPr defaultRowHeight="15"/>
  <cols>
    <col min="1" max="1" width="11.140625" style="311" customWidth="1"/>
    <col min="2" max="2" width="12.5703125" style="3" customWidth="1"/>
    <col min="3" max="3" width="11.42578125" style="3" customWidth="1"/>
    <col min="4" max="4" width="12.85546875" style="400" customWidth="1"/>
    <col min="5" max="5" width="10.7109375" style="400" customWidth="1"/>
    <col min="6" max="6" width="8.5703125" style="400" customWidth="1"/>
    <col min="7" max="7" width="7" style="400" customWidth="1"/>
    <col min="8" max="8" width="6.7109375" style="311" customWidth="1"/>
    <col min="9" max="256" width="9.140625" style="311"/>
    <col min="257" max="257" width="11.140625" style="311" customWidth="1"/>
    <col min="258" max="258" width="12.5703125" style="311" customWidth="1"/>
    <col min="259" max="259" width="11.42578125" style="311" customWidth="1"/>
    <col min="260" max="260" width="10.5703125" style="311" customWidth="1"/>
    <col min="261" max="261" width="10.7109375" style="311" customWidth="1"/>
    <col min="262" max="262" width="8.5703125" style="311" customWidth="1"/>
    <col min="263" max="263" width="7" style="311" customWidth="1"/>
    <col min="264" max="264" width="6.7109375" style="311" customWidth="1"/>
    <col min="265" max="512" width="9.140625" style="311"/>
    <col min="513" max="513" width="11.140625" style="311" customWidth="1"/>
    <col min="514" max="514" width="12.5703125" style="311" customWidth="1"/>
    <col min="515" max="515" width="11.42578125" style="311" customWidth="1"/>
    <col min="516" max="516" width="10.5703125" style="311" customWidth="1"/>
    <col min="517" max="517" width="10.7109375" style="311" customWidth="1"/>
    <col min="518" max="518" width="8.5703125" style="311" customWidth="1"/>
    <col min="519" max="519" width="7" style="311" customWidth="1"/>
    <col min="520" max="520" width="6.7109375" style="311" customWidth="1"/>
    <col min="521" max="768" width="9.140625" style="311"/>
    <col min="769" max="769" width="11.140625" style="311" customWidth="1"/>
    <col min="770" max="770" width="12.5703125" style="311" customWidth="1"/>
    <col min="771" max="771" width="11.42578125" style="311" customWidth="1"/>
    <col min="772" max="772" width="10.5703125" style="311" customWidth="1"/>
    <col min="773" max="773" width="10.7109375" style="311" customWidth="1"/>
    <col min="774" max="774" width="8.5703125" style="311" customWidth="1"/>
    <col min="775" max="775" width="7" style="311" customWidth="1"/>
    <col min="776" max="776" width="6.7109375" style="311" customWidth="1"/>
    <col min="777" max="1024" width="9.140625" style="311"/>
    <col min="1025" max="1025" width="11.140625" style="311" customWidth="1"/>
    <col min="1026" max="1026" width="12.5703125" style="311" customWidth="1"/>
    <col min="1027" max="1027" width="11.42578125" style="311" customWidth="1"/>
    <col min="1028" max="1028" width="10.5703125" style="311" customWidth="1"/>
    <col min="1029" max="1029" width="10.7109375" style="311" customWidth="1"/>
    <col min="1030" max="1030" width="8.5703125" style="311" customWidth="1"/>
    <col min="1031" max="1031" width="7" style="311" customWidth="1"/>
    <col min="1032" max="1032" width="6.7109375" style="311" customWidth="1"/>
    <col min="1033" max="1280" width="9.140625" style="311"/>
    <col min="1281" max="1281" width="11.140625" style="311" customWidth="1"/>
    <col min="1282" max="1282" width="12.5703125" style="311" customWidth="1"/>
    <col min="1283" max="1283" width="11.42578125" style="311" customWidth="1"/>
    <col min="1284" max="1284" width="10.5703125" style="311" customWidth="1"/>
    <col min="1285" max="1285" width="10.7109375" style="311" customWidth="1"/>
    <col min="1286" max="1286" width="8.5703125" style="311" customWidth="1"/>
    <col min="1287" max="1287" width="7" style="311" customWidth="1"/>
    <col min="1288" max="1288" width="6.7109375" style="311" customWidth="1"/>
    <col min="1289" max="1536" width="9.140625" style="311"/>
    <col min="1537" max="1537" width="11.140625" style="311" customWidth="1"/>
    <col min="1538" max="1538" width="12.5703125" style="311" customWidth="1"/>
    <col min="1539" max="1539" width="11.42578125" style="311" customWidth="1"/>
    <col min="1540" max="1540" width="10.5703125" style="311" customWidth="1"/>
    <col min="1541" max="1541" width="10.7109375" style="311" customWidth="1"/>
    <col min="1542" max="1542" width="8.5703125" style="311" customWidth="1"/>
    <col min="1543" max="1543" width="7" style="311" customWidth="1"/>
    <col min="1544" max="1544" width="6.7109375" style="311" customWidth="1"/>
    <col min="1545" max="1792" width="9.140625" style="311"/>
    <col min="1793" max="1793" width="11.140625" style="311" customWidth="1"/>
    <col min="1794" max="1794" width="12.5703125" style="311" customWidth="1"/>
    <col min="1795" max="1795" width="11.42578125" style="311" customWidth="1"/>
    <col min="1796" max="1796" width="10.5703125" style="311" customWidth="1"/>
    <col min="1797" max="1797" width="10.7109375" style="311" customWidth="1"/>
    <col min="1798" max="1798" width="8.5703125" style="311" customWidth="1"/>
    <col min="1799" max="1799" width="7" style="311" customWidth="1"/>
    <col min="1800" max="1800" width="6.7109375" style="311" customWidth="1"/>
    <col min="1801" max="2048" width="9.140625" style="311"/>
    <col min="2049" max="2049" width="11.140625" style="311" customWidth="1"/>
    <col min="2050" max="2050" width="12.5703125" style="311" customWidth="1"/>
    <col min="2051" max="2051" width="11.42578125" style="311" customWidth="1"/>
    <col min="2052" max="2052" width="10.5703125" style="311" customWidth="1"/>
    <col min="2053" max="2053" width="10.7109375" style="311" customWidth="1"/>
    <col min="2054" max="2054" width="8.5703125" style="311" customWidth="1"/>
    <col min="2055" max="2055" width="7" style="311" customWidth="1"/>
    <col min="2056" max="2056" width="6.7109375" style="311" customWidth="1"/>
    <col min="2057" max="2304" width="9.140625" style="311"/>
    <col min="2305" max="2305" width="11.140625" style="311" customWidth="1"/>
    <col min="2306" max="2306" width="12.5703125" style="311" customWidth="1"/>
    <col min="2307" max="2307" width="11.42578125" style="311" customWidth="1"/>
    <col min="2308" max="2308" width="10.5703125" style="311" customWidth="1"/>
    <col min="2309" max="2309" width="10.7109375" style="311" customWidth="1"/>
    <col min="2310" max="2310" width="8.5703125" style="311" customWidth="1"/>
    <col min="2311" max="2311" width="7" style="311" customWidth="1"/>
    <col min="2312" max="2312" width="6.7109375" style="311" customWidth="1"/>
    <col min="2313" max="2560" width="9.140625" style="311"/>
    <col min="2561" max="2561" width="11.140625" style="311" customWidth="1"/>
    <col min="2562" max="2562" width="12.5703125" style="311" customWidth="1"/>
    <col min="2563" max="2563" width="11.42578125" style="311" customWidth="1"/>
    <col min="2564" max="2564" width="10.5703125" style="311" customWidth="1"/>
    <col min="2565" max="2565" width="10.7109375" style="311" customWidth="1"/>
    <col min="2566" max="2566" width="8.5703125" style="311" customWidth="1"/>
    <col min="2567" max="2567" width="7" style="311" customWidth="1"/>
    <col min="2568" max="2568" width="6.7109375" style="311" customWidth="1"/>
    <col min="2569" max="2816" width="9.140625" style="311"/>
    <col min="2817" max="2817" width="11.140625" style="311" customWidth="1"/>
    <col min="2818" max="2818" width="12.5703125" style="311" customWidth="1"/>
    <col min="2819" max="2819" width="11.42578125" style="311" customWidth="1"/>
    <col min="2820" max="2820" width="10.5703125" style="311" customWidth="1"/>
    <col min="2821" max="2821" width="10.7109375" style="311" customWidth="1"/>
    <col min="2822" max="2822" width="8.5703125" style="311" customWidth="1"/>
    <col min="2823" max="2823" width="7" style="311" customWidth="1"/>
    <col min="2824" max="2824" width="6.7109375" style="311" customWidth="1"/>
    <col min="2825" max="3072" width="9.140625" style="311"/>
    <col min="3073" max="3073" width="11.140625" style="311" customWidth="1"/>
    <col min="3074" max="3074" width="12.5703125" style="311" customWidth="1"/>
    <col min="3075" max="3075" width="11.42578125" style="311" customWidth="1"/>
    <col min="3076" max="3076" width="10.5703125" style="311" customWidth="1"/>
    <col min="3077" max="3077" width="10.7109375" style="311" customWidth="1"/>
    <col min="3078" max="3078" width="8.5703125" style="311" customWidth="1"/>
    <col min="3079" max="3079" width="7" style="311" customWidth="1"/>
    <col min="3080" max="3080" width="6.7109375" style="311" customWidth="1"/>
    <col min="3081" max="3328" width="9.140625" style="311"/>
    <col min="3329" max="3329" width="11.140625" style="311" customWidth="1"/>
    <col min="3330" max="3330" width="12.5703125" style="311" customWidth="1"/>
    <col min="3331" max="3331" width="11.42578125" style="311" customWidth="1"/>
    <col min="3332" max="3332" width="10.5703125" style="311" customWidth="1"/>
    <col min="3333" max="3333" width="10.7109375" style="311" customWidth="1"/>
    <col min="3334" max="3334" width="8.5703125" style="311" customWidth="1"/>
    <col min="3335" max="3335" width="7" style="311" customWidth="1"/>
    <col min="3336" max="3336" width="6.7109375" style="311" customWidth="1"/>
    <col min="3337" max="3584" width="9.140625" style="311"/>
    <col min="3585" max="3585" width="11.140625" style="311" customWidth="1"/>
    <col min="3586" max="3586" width="12.5703125" style="311" customWidth="1"/>
    <col min="3587" max="3587" width="11.42578125" style="311" customWidth="1"/>
    <col min="3588" max="3588" width="10.5703125" style="311" customWidth="1"/>
    <col min="3589" max="3589" width="10.7109375" style="311" customWidth="1"/>
    <col min="3590" max="3590" width="8.5703125" style="311" customWidth="1"/>
    <col min="3591" max="3591" width="7" style="311" customWidth="1"/>
    <col min="3592" max="3592" width="6.7109375" style="311" customWidth="1"/>
    <col min="3593" max="3840" width="9.140625" style="311"/>
    <col min="3841" max="3841" width="11.140625" style="311" customWidth="1"/>
    <col min="3842" max="3842" width="12.5703125" style="311" customWidth="1"/>
    <col min="3843" max="3843" width="11.42578125" style="311" customWidth="1"/>
    <col min="3844" max="3844" width="10.5703125" style="311" customWidth="1"/>
    <col min="3845" max="3845" width="10.7109375" style="311" customWidth="1"/>
    <col min="3846" max="3846" width="8.5703125" style="311" customWidth="1"/>
    <col min="3847" max="3847" width="7" style="311" customWidth="1"/>
    <col min="3848" max="3848" width="6.7109375" style="311" customWidth="1"/>
    <col min="3849" max="4096" width="9.140625" style="311"/>
    <col min="4097" max="4097" width="11.140625" style="311" customWidth="1"/>
    <col min="4098" max="4098" width="12.5703125" style="311" customWidth="1"/>
    <col min="4099" max="4099" width="11.42578125" style="311" customWidth="1"/>
    <col min="4100" max="4100" width="10.5703125" style="311" customWidth="1"/>
    <col min="4101" max="4101" width="10.7109375" style="311" customWidth="1"/>
    <col min="4102" max="4102" width="8.5703125" style="311" customWidth="1"/>
    <col min="4103" max="4103" width="7" style="311" customWidth="1"/>
    <col min="4104" max="4104" width="6.7109375" style="311" customWidth="1"/>
    <col min="4105" max="4352" width="9.140625" style="311"/>
    <col min="4353" max="4353" width="11.140625" style="311" customWidth="1"/>
    <col min="4354" max="4354" width="12.5703125" style="311" customWidth="1"/>
    <col min="4355" max="4355" width="11.42578125" style="311" customWidth="1"/>
    <col min="4356" max="4356" width="10.5703125" style="311" customWidth="1"/>
    <col min="4357" max="4357" width="10.7109375" style="311" customWidth="1"/>
    <col min="4358" max="4358" width="8.5703125" style="311" customWidth="1"/>
    <col min="4359" max="4359" width="7" style="311" customWidth="1"/>
    <col min="4360" max="4360" width="6.7109375" style="311" customWidth="1"/>
    <col min="4361" max="4608" width="9.140625" style="311"/>
    <col min="4609" max="4609" width="11.140625" style="311" customWidth="1"/>
    <col min="4610" max="4610" width="12.5703125" style="311" customWidth="1"/>
    <col min="4611" max="4611" width="11.42578125" style="311" customWidth="1"/>
    <col min="4612" max="4612" width="10.5703125" style="311" customWidth="1"/>
    <col min="4613" max="4613" width="10.7109375" style="311" customWidth="1"/>
    <col min="4614" max="4614" width="8.5703125" style="311" customWidth="1"/>
    <col min="4615" max="4615" width="7" style="311" customWidth="1"/>
    <col min="4616" max="4616" width="6.7109375" style="311" customWidth="1"/>
    <col min="4617" max="4864" width="9.140625" style="311"/>
    <col min="4865" max="4865" width="11.140625" style="311" customWidth="1"/>
    <col min="4866" max="4866" width="12.5703125" style="311" customWidth="1"/>
    <col min="4867" max="4867" width="11.42578125" style="311" customWidth="1"/>
    <col min="4868" max="4868" width="10.5703125" style="311" customWidth="1"/>
    <col min="4869" max="4869" width="10.7109375" style="311" customWidth="1"/>
    <col min="4870" max="4870" width="8.5703125" style="311" customWidth="1"/>
    <col min="4871" max="4871" width="7" style="311" customWidth="1"/>
    <col min="4872" max="4872" width="6.7109375" style="311" customWidth="1"/>
    <col min="4873" max="5120" width="9.140625" style="311"/>
    <col min="5121" max="5121" width="11.140625" style="311" customWidth="1"/>
    <col min="5122" max="5122" width="12.5703125" style="311" customWidth="1"/>
    <col min="5123" max="5123" width="11.42578125" style="311" customWidth="1"/>
    <col min="5124" max="5124" width="10.5703125" style="311" customWidth="1"/>
    <col min="5125" max="5125" width="10.7109375" style="311" customWidth="1"/>
    <col min="5126" max="5126" width="8.5703125" style="311" customWidth="1"/>
    <col min="5127" max="5127" width="7" style="311" customWidth="1"/>
    <col min="5128" max="5128" width="6.7109375" style="311" customWidth="1"/>
    <col min="5129" max="5376" width="9.140625" style="311"/>
    <col min="5377" max="5377" width="11.140625" style="311" customWidth="1"/>
    <col min="5378" max="5378" width="12.5703125" style="311" customWidth="1"/>
    <col min="5379" max="5379" width="11.42578125" style="311" customWidth="1"/>
    <col min="5380" max="5380" width="10.5703125" style="311" customWidth="1"/>
    <col min="5381" max="5381" width="10.7109375" style="311" customWidth="1"/>
    <col min="5382" max="5382" width="8.5703125" style="311" customWidth="1"/>
    <col min="5383" max="5383" width="7" style="311" customWidth="1"/>
    <col min="5384" max="5384" width="6.7109375" style="311" customWidth="1"/>
    <col min="5385" max="5632" width="9.140625" style="311"/>
    <col min="5633" max="5633" width="11.140625" style="311" customWidth="1"/>
    <col min="5634" max="5634" width="12.5703125" style="311" customWidth="1"/>
    <col min="5635" max="5635" width="11.42578125" style="311" customWidth="1"/>
    <col min="5636" max="5636" width="10.5703125" style="311" customWidth="1"/>
    <col min="5637" max="5637" width="10.7109375" style="311" customWidth="1"/>
    <col min="5638" max="5638" width="8.5703125" style="311" customWidth="1"/>
    <col min="5639" max="5639" width="7" style="311" customWidth="1"/>
    <col min="5640" max="5640" width="6.7109375" style="311" customWidth="1"/>
    <col min="5641" max="5888" width="9.140625" style="311"/>
    <col min="5889" max="5889" width="11.140625" style="311" customWidth="1"/>
    <col min="5890" max="5890" width="12.5703125" style="311" customWidth="1"/>
    <col min="5891" max="5891" width="11.42578125" style="311" customWidth="1"/>
    <col min="5892" max="5892" width="10.5703125" style="311" customWidth="1"/>
    <col min="5893" max="5893" width="10.7109375" style="311" customWidth="1"/>
    <col min="5894" max="5894" width="8.5703125" style="311" customWidth="1"/>
    <col min="5895" max="5895" width="7" style="311" customWidth="1"/>
    <col min="5896" max="5896" width="6.7109375" style="311" customWidth="1"/>
    <col min="5897" max="6144" width="9.140625" style="311"/>
    <col min="6145" max="6145" width="11.140625" style="311" customWidth="1"/>
    <col min="6146" max="6146" width="12.5703125" style="311" customWidth="1"/>
    <col min="6147" max="6147" width="11.42578125" style="311" customWidth="1"/>
    <col min="6148" max="6148" width="10.5703125" style="311" customWidth="1"/>
    <col min="6149" max="6149" width="10.7109375" style="311" customWidth="1"/>
    <col min="6150" max="6150" width="8.5703125" style="311" customWidth="1"/>
    <col min="6151" max="6151" width="7" style="311" customWidth="1"/>
    <col min="6152" max="6152" width="6.7109375" style="311" customWidth="1"/>
    <col min="6153" max="6400" width="9.140625" style="311"/>
    <col min="6401" max="6401" width="11.140625" style="311" customWidth="1"/>
    <col min="6402" max="6402" width="12.5703125" style="311" customWidth="1"/>
    <col min="6403" max="6403" width="11.42578125" style="311" customWidth="1"/>
    <col min="6404" max="6404" width="10.5703125" style="311" customWidth="1"/>
    <col min="6405" max="6405" width="10.7109375" style="311" customWidth="1"/>
    <col min="6406" max="6406" width="8.5703125" style="311" customWidth="1"/>
    <col min="6407" max="6407" width="7" style="311" customWidth="1"/>
    <col min="6408" max="6408" width="6.7109375" style="311" customWidth="1"/>
    <col min="6409" max="6656" width="9.140625" style="311"/>
    <col min="6657" max="6657" width="11.140625" style="311" customWidth="1"/>
    <col min="6658" max="6658" width="12.5703125" style="311" customWidth="1"/>
    <col min="6659" max="6659" width="11.42578125" style="311" customWidth="1"/>
    <col min="6660" max="6660" width="10.5703125" style="311" customWidth="1"/>
    <col min="6661" max="6661" width="10.7109375" style="311" customWidth="1"/>
    <col min="6662" max="6662" width="8.5703125" style="311" customWidth="1"/>
    <col min="6663" max="6663" width="7" style="311" customWidth="1"/>
    <col min="6664" max="6664" width="6.7109375" style="311" customWidth="1"/>
    <col min="6665" max="6912" width="9.140625" style="311"/>
    <col min="6913" max="6913" width="11.140625" style="311" customWidth="1"/>
    <col min="6914" max="6914" width="12.5703125" style="311" customWidth="1"/>
    <col min="6915" max="6915" width="11.42578125" style="311" customWidth="1"/>
    <col min="6916" max="6916" width="10.5703125" style="311" customWidth="1"/>
    <col min="6917" max="6917" width="10.7109375" style="311" customWidth="1"/>
    <col min="6918" max="6918" width="8.5703125" style="311" customWidth="1"/>
    <col min="6919" max="6919" width="7" style="311" customWidth="1"/>
    <col min="6920" max="6920" width="6.7109375" style="311" customWidth="1"/>
    <col min="6921" max="7168" width="9.140625" style="311"/>
    <col min="7169" max="7169" width="11.140625" style="311" customWidth="1"/>
    <col min="7170" max="7170" width="12.5703125" style="311" customWidth="1"/>
    <col min="7171" max="7171" width="11.42578125" style="311" customWidth="1"/>
    <col min="7172" max="7172" width="10.5703125" style="311" customWidth="1"/>
    <col min="7173" max="7173" width="10.7109375" style="311" customWidth="1"/>
    <col min="7174" max="7174" width="8.5703125" style="311" customWidth="1"/>
    <col min="7175" max="7175" width="7" style="311" customWidth="1"/>
    <col min="7176" max="7176" width="6.7109375" style="311" customWidth="1"/>
    <col min="7177" max="7424" width="9.140625" style="311"/>
    <col min="7425" max="7425" width="11.140625" style="311" customWidth="1"/>
    <col min="7426" max="7426" width="12.5703125" style="311" customWidth="1"/>
    <col min="7427" max="7427" width="11.42578125" style="311" customWidth="1"/>
    <col min="7428" max="7428" width="10.5703125" style="311" customWidth="1"/>
    <col min="7429" max="7429" width="10.7109375" style="311" customWidth="1"/>
    <col min="7430" max="7430" width="8.5703125" style="311" customWidth="1"/>
    <col min="7431" max="7431" width="7" style="311" customWidth="1"/>
    <col min="7432" max="7432" width="6.7109375" style="311" customWidth="1"/>
    <col min="7433" max="7680" width="9.140625" style="311"/>
    <col min="7681" max="7681" width="11.140625" style="311" customWidth="1"/>
    <col min="7682" max="7682" width="12.5703125" style="311" customWidth="1"/>
    <col min="7683" max="7683" width="11.42578125" style="311" customWidth="1"/>
    <col min="7684" max="7684" width="10.5703125" style="311" customWidth="1"/>
    <col min="7685" max="7685" width="10.7109375" style="311" customWidth="1"/>
    <col min="7686" max="7686" width="8.5703125" style="311" customWidth="1"/>
    <col min="7687" max="7687" width="7" style="311" customWidth="1"/>
    <col min="7688" max="7688" width="6.7109375" style="311" customWidth="1"/>
    <col min="7689" max="7936" width="9.140625" style="311"/>
    <col min="7937" max="7937" width="11.140625" style="311" customWidth="1"/>
    <col min="7938" max="7938" width="12.5703125" style="311" customWidth="1"/>
    <col min="7939" max="7939" width="11.42578125" style="311" customWidth="1"/>
    <col min="7940" max="7940" width="10.5703125" style="311" customWidth="1"/>
    <col min="7941" max="7941" width="10.7109375" style="311" customWidth="1"/>
    <col min="7942" max="7942" width="8.5703125" style="311" customWidth="1"/>
    <col min="7943" max="7943" width="7" style="311" customWidth="1"/>
    <col min="7944" max="7944" width="6.7109375" style="311" customWidth="1"/>
    <col min="7945" max="8192" width="9.140625" style="311"/>
    <col min="8193" max="8193" width="11.140625" style="311" customWidth="1"/>
    <col min="8194" max="8194" width="12.5703125" style="311" customWidth="1"/>
    <col min="8195" max="8195" width="11.42578125" style="311" customWidth="1"/>
    <col min="8196" max="8196" width="10.5703125" style="311" customWidth="1"/>
    <col min="8197" max="8197" width="10.7109375" style="311" customWidth="1"/>
    <col min="8198" max="8198" width="8.5703125" style="311" customWidth="1"/>
    <col min="8199" max="8199" width="7" style="311" customWidth="1"/>
    <col min="8200" max="8200" width="6.7109375" style="311" customWidth="1"/>
    <col min="8201" max="8448" width="9.140625" style="311"/>
    <col min="8449" max="8449" width="11.140625" style="311" customWidth="1"/>
    <col min="8450" max="8450" width="12.5703125" style="311" customWidth="1"/>
    <col min="8451" max="8451" width="11.42578125" style="311" customWidth="1"/>
    <col min="8452" max="8452" width="10.5703125" style="311" customWidth="1"/>
    <col min="8453" max="8453" width="10.7109375" style="311" customWidth="1"/>
    <col min="8454" max="8454" width="8.5703125" style="311" customWidth="1"/>
    <col min="8455" max="8455" width="7" style="311" customWidth="1"/>
    <col min="8456" max="8456" width="6.7109375" style="311" customWidth="1"/>
    <col min="8457" max="8704" width="9.140625" style="311"/>
    <col min="8705" max="8705" width="11.140625" style="311" customWidth="1"/>
    <col min="8706" max="8706" width="12.5703125" style="311" customWidth="1"/>
    <col min="8707" max="8707" width="11.42578125" style="311" customWidth="1"/>
    <col min="8708" max="8708" width="10.5703125" style="311" customWidth="1"/>
    <col min="8709" max="8709" width="10.7109375" style="311" customWidth="1"/>
    <col min="8710" max="8710" width="8.5703125" style="311" customWidth="1"/>
    <col min="8711" max="8711" width="7" style="311" customWidth="1"/>
    <col min="8712" max="8712" width="6.7109375" style="311" customWidth="1"/>
    <col min="8713" max="8960" width="9.140625" style="311"/>
    <col min="8961" max="8961" width="11.140625" style="311" customWidth="1"/>
    <col min="8962" max="8962" width="12.5703125" style="311" customWidth="1"/>
    <col min="8963" max="8963" width="11.42578125" style="311" customWidth="1"/>
    <col min="8964" max="8964" width="10.5703125" style="311" customWidth="1"/>
    <col min="8965" max="8965" width="10.7109375" style="311" customWidth="1"/>
    <col min="8966" max="8966" width="8.5703125" style="311" customWidth="1"/>
    <col min="8967" max="8967" width="7" style="311" customWidth="1"/>
    <col min="8968" max="8968" width="6.7109375" style="311" customWidth="1"/>
    <col min="8969" max="9216" width="9.140625" style="311"/>
    <col min="9217" max="9217" width="11.140625" style="311" customWidth="1"/>
    <col min="9218" max="9218" width="12.5703125" style="311" customWidth="1"/>
    <col min="9219" max="9219" width="11.42578125" style="311" customWidth="1"/>
    <col min="9220" max="9220" width="10.5703125" style="311" customWidth="1"/>
    <col min="9221" max="9221" width="10.7109375" style="311" customWidth="1"/>
    <col min="9222" max="9222" width="8.5703125" style="311" customWidth="1"/>
    <col min="9223" max="9223" width="7" style="311" customWidth="1"/>
    <col min="9224" max="9224" width="6.7109375" style="311" customWidth="1"/>
    <col min="9225" max="9472" width="9.140625" style="311"/>
    <col min="9473" max="9473" width="11.140625" style="311" customWidth="1"/>
    <col min="9474" max="9474" width="12.5703125" style="311" customWidth="1"/>
    <col min="9475" max="9475" width="11.42578125" style="311" customWidth="1"/>
    <col min="9476" max="9476" width="10.5703125" style="311" customWidth="1"/>
    <col min="9477" max="9477" width="10.7109375" style="311" customWidth="1"/>
    <col min="9478" max="9478" width="8.5703125" style="311" customWidth="1"/>
    <col min="9479" max="9479" width="7" style="311" customWidth="1"/>
    <col min="9480" max="9480" width="6.7109375" style="311" customWidth="1"/>
    <col min="9481" max="9728" width="9.140625" style="311"/>
    <col min="9729" max="9729" width="11.140625" style="311" customWidth="1"/>
    <col min="9730" max="9730" width="12.5703125" style="311" customWidth="1"/>
    <col min="9731" max="9731" width="11.42578125" style="311" customWidth="1"/>
    <col min="9732" max="9732" width="10.5703125" style="311" customWidth="1"/>
    <col min="9733" max="9733" width="10.7109375" style="311" customWidth="1"/>
    <col min="9734" max="9734" width="8.5703125" style="311" customWidth="1"/>
    <col min="9735" max="9735" width="7" style="311" customWidth="1"/>
    <col min="9736" max="9736" width="6.7109375" style="311" customWidth="1"/>
    <col min="9737" max="9984" width="9.140625" style="311"/>
    <col min="9985" max="9985" width="11.140625" style="311" customWidth="1"/>
    <col min="9986" max="9986" width="12.5703125" style="311" customWidth="1"/>
    <col min="9987" max="9987" width="11.42578125" style="311" customWidth="1"/>
    <col min="9988" max="9988" width="10.5703125" style="311" customWidth="1"/>
    <col min="9989" max="9989" width="10.7109375" style="311" customWidth="1"/>
    <col min="9990" max="9990" width="8.5703125" style="311" customWidth="1"/>
    <col min="9991" max="9991" width="7" style="311" customWidth="1"/>
    <col min="9992" max="9992" width="6.7109375" style="311" customWidth="1"/>
    <col min="9993" max="10240" width="9.140625" style="311"/>
    <col min="10241" max="10241" width="11.140625" style="311" customWidth="1"/>
    <col min="10242" max="10242" width="12.5703125" style="311" customWidth="1"/>
    <col min="10243" max="10243" width="11.42578125" style="311" customWidth="1"/>
    <col min="10244" max="10244" width="10.5703125" style="311" customWidth="1"/>
    <col min="10245" max="10245" width="10.7109375" style="311" customWidth="1"/>
    <col min="10246" max="10246" width="8.5703125" style="311" customWidth="1"/>
    <col min="10247" max="10247" width="7" style="311" customWidth="1"/>
    <col min="10248" max="10248" width="6.7109375" style="311" customWidth="1"/>
    <col min="10249" max="10496" width="9.140625" style="311"/>
    <col min="10497" max="10497" width="11.140625" style="311" customWidth="1"/>
    <col min="10498" max="10498" width="12.5703125" style="311" customWidth="1"/>
    <col min="10499" max="10499" width="11.42578125" style="311" customWidth="1"/>
    <col min="10500" max="10500" width="10.5703125" style="311" customWidth="1"/>
    <col min="10501" max="10501" width="10.7109375" style="311" customWidth="1"/>
    <col min="10502" max="10502" width="8.5703125" style="311" customWidth="1"/>
    <col min="10503" max="10503" width="7" style="311" customWidth="1"/>
    <col min="10504" max="10504" width="6.7109375" style="311" customWidth="1"/>
    <col min="10505" max="10752" width="9.140625" style="311"/>
    <col min="10753" max="10753" width="11.140625" style="311" customWidth="1"/>
    <col min="10754" max="10754" width="12.5703125" style="311" customWidth="1"/>
    <col min="10755" max="10755" width="11.42578125" style="311" customWidth="1"/>
    <col min="10756" max="10756" width="10.5703125" style="311" customWidth="1"/>
    <col min="10757" max="10757" width="10.7109375" style="311" customWidth="1"/>
    <col min="10758" max="10758" width="8.5703125" style="311" customWidth="1"/>
    <col min="10759" max="10759" width="7" style="311" customWidth="1"/>
    <col min="10760" max="10760" width="6.7109375" style="311" customWidth="1"/>
    <col min="10761" max="11008" width="9.140625" style="311"/>
    <col min="11009" max="11009" width="11.140625" style="311" customWidth="1"/>
    <col min="11010" max="11010" width="12.5703125" style="311" customWidth="1"/>
    <col min="11011" max="11011" width="11.42578125" style="311" customWidth="1"/>
    <col min="11012" max="11012" width="10.5703125" style="311" customWidth="1"/>
    <col min="11013" max="11013" width="10.7109375" style="311" customWidth="1"/>
    <col min="11014" max="11014" width="8.5703125" style="311" customWidth="1"/>
    <col min="11015" max="11015" width="7" style="311" customWidth="1"/>
    <col min="11016" max="11016" width="6.7109375" style="311" customWidth="1"/>
    <col min="11017" max="11264" width="9.140625" style="311"/>
    <col min="11265" max="11265" width="11.140625" style="311" customWidth="1"/>
    <col min="11266" max="11266" width="12.5703125" style="311" customWidth="1"/>
    <col min="11267" max="11267" width="11.42578125" style="311" customWidth="1"/>
    <col min="11268" max="11268" width="10.5703125" style="311" customWidth="1"/>
    <col min="11269" max="11269" width="10.7109375" style="311" customWidth="1"/>
    <col min="11270" max="11270" width="8.5703125" style="311" customWidth="1"/>
    <col min="11271" max="11271" width="7" style="311" customWidth="1"/>
    <col min="11272" max="11272" width="6.7109375" style="311" customWidth="1"/>
    <col min="11273" max="11520" width="9.140625" style="311"/>
    <col min="11521" max="11521" width="11.140625" style="311" customWidth="1"/>
    <col min="11522" max="11522" width="12.5703125" style="311" customWidth="1"/>
    <col min="11523" max="11523" width="11.42578125" style="311" customWidth="1"/>
    <col min="11524" max="11524" width="10.5703125" style="311" customWidth="1"/>
    <col min="11525" max="11525" width="10.7109375" style="311" customWidth="1"/>
    <col min="11526" max="11526" width="8.5703125" style="311" customWidth="1"/>
    <col min="11527" max="11527" width="7" style="311" customWidth="1"/>
    <col min="11528" max="11528" width="6.7109375" style="311" customWidth="1"/>
    <col min="11529" max="11776" width="9.140625" style="311"/>
    <col min="11777" max="11777" width="11.140625" style="311" customWidth="1"/>
    <col min="11778" max="11778" width="12.5703125" style="311" customWidth="1"/>
    <col min="11779" max="11779" width="11.42578125" style="311" customWidth="1"/>
    <col min="11780" max="11780" width="10.5703125" style="311" customWidth="1"/>
    <col min="11781" max="11781" width="10.7109375" style="311" customWidth="1"/>
    <col min="11782" max="11782" width="8.5703125" style="311" customWidth="1"/>
    <col min="11783" max="11783" width="7" style="311" customWidth="1"/>
    <col min="11784" max="11784" width="6.7109375" style="311" customWidth="1"/>
    <col min="11785" max="12032" width="9.140625" style="311"/>
    <col min="12033" max="12033" width="11.140625" style="311" customWidth="1"/>
    <col min="12034" max="12034" width="12.5703125" style="311" customWidth="1"/>
    <col min="12035" max="12035" width="11.42578125" style="311" customWidth="1"/>
    <col min="12036" max="12036" width="10.5703125" style="311" customWidth="1"/>
    <col min="12037" max="12037" width="10.7109375" style="311" customWidth="1"/>
    <col min="12038" max="12038" width="8.5703125" style="311" customWidth="1"/>
    <col min="12039" max="12039" width="7" style="311" customWidth="1"/>
    <col min="12040" max="12040" width="6.7109375" style="311" customWidth="1"/>
    <col min="12041" max="12288" width="9.140625" style="311"/>
    <col min="12289" max="12289" width="11.140625" style="311" customWidth="1"/>
    <col min="12290" max="12290" width="12.5703125" style="311" customWidth="1"/>
    <col min="12291" max="12291" width="11.42578125" style="311" customWidth="1"/>
    <col min="12292" max="12292" width="10.5703125" style="311" customWidth="1"/>
    <col min="12293" max="12293" width="10.7109375" style="311" customWidth="1"/>
    <col min="12294" max="12294" width="8.5703125" style="311" customWidth="1"/>
    <col min="12295" max="12295" width="7" style="311" customWidth="1"/>
    <col min="12296" max="12296" width="6.7109375" style="311" customWidth="1"/>
    <col min="12297" max="12544" width="9.140625" style="311"/>
    <col min="12545" max="12545" width="11.140625" style="311" customWidth="1"/>
    <col min="12546" max="12546" width="12.5703125" style="311" customWidth="1"/>
    <col min="12547" max="12547" width="11.42578125" style="311" customWidth="1"/>
    <col min="12548" max="12548" width="10.5703125" style="311" customWidth="1"/>
    <col min="12549" max="12549" width="10.7109375" style="311" customWidth="1"/>
    <col min="12550" max="12550" width="8.5703125" style="311" customWidth="1"/>
    <col min="12551" max="12551" width="7" style="311" customWidth="1"/>
    <col min="12552" max="12552" width="6.7109375" style="311" customWidth="1"/>
    <col min="12553" max="12800" width="9.140625" style="311"/>
    <col min="12801" max="12801" width="11.140625" style="311" customWidth="1"/>
    <col min="12802" max="12802" width="12.5703125" style="311" customWidth="1"/>
    <col min="12803" max="12803" width="11.42578125" style="311" customWidth="1"/>
    <col min="12804" max="12804" width="10.5703125" style="311" customWidth="1"/>
    <col min="12805" max="12805" width="10.7109375" style="311" customWidth="1"/>
    <col min="12806" max="12806" width="8.5703125" style="311" customWidth="1"/>
    <col min="12807" max="12807" width="7" style="311" customWidth="1"/>
    <col min="12808" max="12808" width="6.7109375" style="311" customWidth="1"/>
    <col min="12809" max="13056" width="9.140625" style="311"/>
    <col min="13057" max="13057" width="11.140625" style="311" customWidth="1"/>
    <col min="13058" max="13058" width="12.5703125" style="311" customWidth="1"/>
    <col min="13059" max="13059" width="11.42578125" style="311" customWidth="1"/>
    <col min="13060" max="13060" width="10.5703125" style="311" customWidth="1"/>
    <col min="13061" max="13061" width="10.7109375" style="311" customWidth="1"/>
    <col min="13062" max="13062" width="8.5703125" style="311" customWidth="1"/>
    <col min="13063" max="13063" width="7" style="311" customWidth="1"/>
    <col min="13064" max="13064" width="6.7109375" style="311" customWidth="1"/>
    <col min="13065" max="13312" width="9.140625" style="311"/>
    <col min="13313" max="13313" width="11.140625" style="311" customWidth="1"/>
    <col min="13314" max="13314" width="12.5703125" style="311" customWidth="1"/>
    <col min="13315" max="13315" width="11.42578125" style="311" customWidth="1"/>
    <col min="13316" max="13316" width="10.5703125" style="311" customWidth="1"/>
    <col min="13317" max="13317" width="10.7109375" style="311" customWidth="1"/>
    <col min="13318" max="13318" width="8.5703125" style="311" customWidth="1"/>
    <col min="13319" max="13319" width="7" style="311" customWidth="1"/>
    <col min="13320" max="13320" width="6.7109375" style="311" customWidth="1"/>
    <col min="13321" max="13568" width="9.140625" style="311"/>
    <col min="13569" max="13569" width="11.140625" style="311" customWidth="1"/>
    <col min="13570" max="13570" width="12.5703125" style="311" customWidth="1"/>
    <col min="13571" max="13571" width="11.42578125" style="311" customWidth="1"/>
    <col min="13572" max="13572" width="10.5703125" style="311" customWidth="1"/>
    <col min="13573" max="13573" width="10.7109375" style="311" customWidth="1"/>
    <col min="13574" max="13574" width="8.5703125" style="311" customWidth="1"/>
    <col min="13575" max="13575" width="7" style="311" customWidth="1"/>
    <col min="13576" max="13576" width="6.7109375" style="311" customWidth="1"/>
    <col min="13577" max="13824" width="9.140625" style="311"/>
    <col min="13825" max="13825" width="11.140625" style="311" customWidth="1"/>
    <col min="13826" max="13826" width="12.5703125" style="311" customWidth="1"/>
    <col min="13827" max="13827" width="11.42578125" style="311" customWidth="1"/>
    <col min="13828" max="13828" width="10.5703125" style="311" customWidth="1"/>
    <col min="13829" max="13829" width="10.7109375" style="311" customWidth="1"/>
    <col min="13830" max="13830" width="8.5703125" style="311" customWidth="1"/>
    <col min="13831" max="13831" width="7" style="311" customWidth="1"/>
    <col min="13832" max="13832" width="6.7109375" style="311" customWidth="1"/>
    <col min="13833" max="14080" width="9.140625" style="311"/>
    <col min="14081" max="14081" width="11.140625" style="311" customWidth="1"/>
    <col min="14082" max="14082" width="12.5703125" style="311" customWidth="1"/>
    <col min="14083" max="14083" width="11.42578125" style="311" customWidth="1"/>
    <col min="14084" max="14084" width="10.5703125" style="311" customWidth="1"/>
    <col min="14085" max="14085" width="10.7109375" style="311" customWidth="1"/>
    <col min="14086" max="14086" width="8.5703125" style="311" customWidth="1"/>
    <col min="14087" max="14087" width="7" style="311" customWidth="1"/>
    <col min="14088" max="14088" width="6.7109375" style="311" customWidth="1"/>
    <col min="14089" max="14336" width="9.140625" style="311"/>
    <col min="14337" max="14337" width="11.140625" style="311" customWidth="1"/>
    <col min="14338" max="14338" width="12.5703125" style="311" customWidth="1"/>
    <col min="14339" max="14339" width="11.42578125" style="311" customWidth="1"/>
    <col min="14340" max="14340" width="10.5703125" style="311" customWidth="1"/>
    <col min="14341" max="14341" width="10.7109375" style="311" customWidth="1"/>
    <col min="14342" max="14342" width="8.5703125" style="311" customWidth="1"/>
    <col min="14343" max="14343" width="7" style="311" customWidth="1"/>
    <col min="14344" max="14344" width="6.7109375" style="311" customWidth="1"/>
    <col min="14345" max="14592" width="9.140625" style="311"/>
    <col min="14593" max="14593" width="11.140625" style="311" customWidth="1"/>
    <col min="14594" max="14594" width="12.5703125" style="311" customWidth="1"/>
    <col min="14595" max="14595" width="11.42578125" style="311" customWidth="1"/>
    <col min="14596" max="14596" width="10.5703125" style="311" customWidth="1"/>
    <col min="14597" max="14597" width="10.7109375" style="311" customWidth="1"/>
    <col min="14598" max="14598" width="8.5703125" style="311" customWidth="1"/>
    <col min="14599" max="14599" width="7" style="311" customWidth="1"/>
    <col min="14600" max="14600" width="6.7109375" style="311" customWidth="1"/>
    <col min="14601" max="14848" width="9.140625" style="311"/>
    <col min="14849" max="14849" width="11.140625" style="311" customWidth="1"/>
    <col min="14850" max="14850" width="12.5703125" style="311" customWidth="1"/>
    <col min="14851" max="14851" width="11.42578125" style="311" customWidth="1"/>
    <col min="14852" max="14852" width="10.5703125" style="311" customWidth="1"/>
    <col min="14853" max="14853" width="10.7109375" style="311" customWidth="1"/>
    <col min="14854" max="14854" width="8.5703125" style="311" customWidth="1"/>
    <col min="14855" max="14855" width="7" style="311" customWidth="1"/>
    <col min="14856" max="14856" width="6.7109375" style="311" customWidth="1"/>
    <col min="14857" max="15104" width="9.140625" style="311"/>
    <col min="15105" max="15105" width="11.140625" style="311" customWidth="1"/>
    <col min="15106" max="15106" width="12.5703125" style="311" customWidth="1"/>
    <col min="15107" max="15107" width="11.42578125" style="311" customWidth="1"/>
    <col min="15108" max="15108" width="10.5703125" style="311" customWidth="1"/>
    <col min="15109" max="15109" width="10.7109375" style="311" customWidth="1"/>
    <col min="15110" max="15110" width="8.5703125" style="311" customWidth="1"/>
    <col min="15111" max="15111" width="7" style="311" customWidth="1"/>
    <col min="15112" max="15112" width="6.7109375" style="311" customWidth="1"/>
    <col min="15113" max="15360" width="9.140625" style="311"/>
    <col min="15361" max="15361" width="11.140625" style="311" customWidth="1"/>
    <col min="15362" max="15362" width="12.5703125" style="311" customWidth="1"/>
    <col min="15363" max="15363" width="11.42578125" style="311" customWidth="1"/>
    <col min="15364" max="15364" width="10.5703125" style="311" customWidth="1"/>
    <col min="15365" max="15365" width="10.7109375" style="311" customWidth="1"/>
    <col min="15366" max="15366" width="8.5703125" style="311" customWidth="1"/>
    <col min="15367" max="15367" width="7" style="311" customWidth="1"/>
    <col min="15368" max="15368" width="6.7109375" style="311" customWidth="1"/>
    <col min="15369" max="15616" width="9.140625" style="311"/>
    <col min="15617" max="15617" width="11.140625" style="311" customWidth="1"/>
    <col min="15618" max="15618" width="12.5703125" style="311" customWidth="1"/>
    <col min="15619" max="15619" width="11.42578125" style="311" customWidth="1"/>
    <col min="15620" max="15620" width="10.5703125" style="311" customWidth="1"/>
    <col min="15621" max="15621" width="10.7109375" style="311" customWidth="1"/>
    <col min="15622" max="15622" width="8.5703125" style="311" customWidth="1"/>
    <col min="15623" max="15623" width="7" style="311" customWidth="1"/>
    <col min="15624" max="15624" width="6.7109375" style="311" customWidth="1"/>
    <col min="15625" max="15872" width="9.140625" style="311"/>
    <col min="15873" max="15873" width="11.140625" style="311" customWidth="1"/>
    <col min="15874" max="15874" width="12.5703125" style="311" customWidth="1"/>
    <col min="15875" max="15875" width="11.42578125" style="311" customWidth="1"/>
    <col min="15876" max="15876" width="10.5703125" style="311" customWidth="1"/>
    <col min="15877" max="15877" width="10.7109375" style="311" customWidth="1"/>
    <col min="15878" max="15878" width="8.5703125" style="311" customWidth="1"/>
    <col min="15879" max="15879" width="7" style="311" customWidth="1"/>
    <col min="15880" max="15880" width="6.7109375" style="311" customWidth="1"/>
    <col min="15881" max="16128" width="9.140625" style="311"/>
    <col min="16129" max="16129" width="11.140625" style="311" customWidth="1"/>
    <col min="16130" max="16130" width="12.5703125" style="311" customWidth="1"/>
    <col min="16131" max="16131" width="11.42578125" style="311" customWidth="1"/>
    <col min="16132" max="16132" width="10.5703125" style="311" customWidth="1"/>
    <col min="16133" max="16133" width="10.7109375" style="311" customWidth="1"/>
    <col min="16134" max="16134" width="8.5703125" style="311" customWidth="1"/>
    <col min="16135" max="16135" width="7" style="311" customWidth="1"/>
    <col min="16136" max="16136" width="6.7109375" style="311" customWidth="1"/>
    <col min="16137" max="16384" width="9.140625" style="311"/>
  </cols>
  <sheetData>
    <row r="1" spans="1:5" s="311" customFormat="1" ht="15.75" thickBot="1">
      <c r="A1" s="840" t="s">
        <v>544</v>
      </c>
      <c r="B1" s="840"/>
      <c r="C1" s="840"/>
      <c r="D1" s="840"/>
      <c r="E1" s="840"/>
    </row>
    <row r="2" spans="1:5" s="311" customFormat="1">
      <c r="A2" s="565" t="s">
        <v>490</v>
      </c>
      <c r="B2" s="841" t="s">
        <v>545</v>
      </c>
      <c r="C2" s="842"/>
      <c r="D2" s="842"/>
      <c r="E2" s="565" t="s">
        <v>546</v>
      </c>
    </row>
    <row r="3" spans="1:5" s="311" customFormat="1" ht="15.75" thickBot="1">
      <c r="A3" s="570"/>
      <c r="B3" s="843" t="s">
        <v>547</v>
      </c>
      <c r="C3" s="843" t="s">
        <v>548</v>
      </c>
      <c r="D3" s="844" t="s">
        <v>549</v>
      </c>
      <c r="E3" s="570"/>
    </row>
    <row r="4" spans="1:5" s="311" customFormat="1">
      <c r="A4" s="545">
        <v>1980</v>
      </c>
      <c r="B4" s="845">
        <v>100.00010000009998</v>
      </c>
      <c r="C4" s="846">
        <v>47.619047619047613</v>
      </c>
      <c r="D4" s="847">
        <v>29.40354900836531</v>
      </c>
      <c r="E4" s="848" t="s">
        <v>1</v>
      </c>
    </row>
    <row r="5" spans="1:5" s="311" customFormat="1">
      <c r="A5" s="545">
        <v>1981</v>
      </c>
      <c r="B5" s="849">
        <v>108.99010899010899</v>
      </c>
      <c r="C5" s="846">
        <v>51.9</v>
      </c>
      <c r="D5" s="846">
        <v>32.046928064217347</v>
      </c>
      <c r="E5" s="850">
        <v>8.9900000000000375</v>
      </c>
    </row>
    <row r="6" spans="1:5" s="311" customFormat="1">
      <c r="A6" s="545">
        <v>1982</v>
      </c>
      <c r="B6" s="849">
        <v>119.72111972111972</v>
      </c>
      <c r="C6" s="846">
        <v>57.01</v>
      </c>
      <c r="D6" s="846">
        <v>35.202222908305039</v>
      </c>
      <c r="E6" s="850">
        <v>9.8458574181117484</v>
      </c>
    </row>
    <row r="7" spans="1:5" s="311" customFormat="1">
      <c r="A7" s="545">
        <v>1983</v>
      </c>
      <c r="B7" s="849">
        <v>126.46212646212646</v>
      </c>
      <c r="C7" s="846">
        <v>60.22</v>
      </c>
      <c r="D7" s="846">
        <v>37.184316146958942</v>
      </c>
      <c r="E7" s="850">
        <v>5.6305911243641447</v>
      </c>
    </row>
    <row r="8" spans="1:5" s="311" customFormat="1">
      <c r="A8" s="545">
        <v>1984</v>
      </c>
      <c r="B8" s="849">
        <v>133.37113337113337</v>
      </c>
      <c r="C8" s="846">
        <v>63.51</v>
      </c>
      <c r="D8" s="846">
        <v>39.215807347946892</v>
      </c>
      <c r="E8" s="850">
        <v>5.4633012288276319</v>
      </c>
    </row>
    <row r="9" spans="1:5" s="311" customFormat="1">
      <c r="A9" s="545">
        <v>1985</v>
      </c>
      <c r="B9" s="849">
        <v>136.90489880966069</v>
      </c>
      <c r="C9" s="846">
        <v>65.192743764172334</v>
      </c>
      <c r="D9" s="846">
        <v>40.25485876145251</v>
      </c>
      <c r="E9" s="850">
        <v>2.6495729242203225</v>
      </c>
    </row>
    <row r="10" spans="1:5" s="311" customFormat="1">
      <c r="A10" s="545">
        <v>1986</v>
      </c>
      <c r="B10" s="849">
        <v>144.6061446061446</v>
      </c>
      <c r="C10" s="846">
        <v>68.86</v>
      </c>
      <c r="D10" s="846">
        <v>42.519296079036742</v>
      </c>
      <c r="E10" s="850">
        <v>5.6252521739130543</v>
      </c>
    </row>
    <row r="11" spans="1:5" s="311" customFormat="1">
      <c r="A11" s="545">
        <v>1987</v>
      </c>
      <c r="B11" s="849">
        <v>149.10014910014911</v>
      </c>
      <c r="C11" s="851">
        <v>71</v>
      </c>
      <c r="D11" s="851">
        <v>43.840691571472675</v>
      </c>
      <c r="E11" s="852">
        <v>3.1077548649433737</v>
      </c>
    </row>
    <row r="12" spans="1:5" s="311" customFormat="1">
      <c r="A12" s="545">
        <v>1988</v>
      </c>
      <c r="B12" s="853">
        <v>150.90615090615091</v>
      </c>
      <c r="C12" s="851">
        <v>71.86</v>
      </c>
      <c r="D12" s="851">
        <v>44.371719666563756</v>
      </c>
      <c r="E12" s="852">
        <v>1.2112676056337932</v>
      </c>
    </row>
    <row r="13" spans="1:5" s="311" customFormat="1">
      <c r="A13" s="545">
        <v>1989</v>
      </c>
      <c r="B13" s="853">
        <v>156.87015687015688</v>
      </c>
      <c r="C13" s="851">
        <v>74.7</v>
      </c>
      <c r="D13" s="851">
        <v>46.125347329422667</v>
      </c>
      <c r="E13" s="852">
        <v>3.9521291399944261</v>
      </c>
    </row>
    <row r="14" spans="1:5" s="311" customFormat="1">
      <c r="A14" s="545">
        <v>1990</v>
      </c>
      <c r="B14" s="853">
        <v>158.802158802159</v>
      </c>
      <c r="C14" s="851">
        <v>75.62</v>
      </c>
      <c r="D14" s="851">
        <v>46.693423896264285</v>
      </c>
      <c r="E14" s="852">
        <v>1.2315930388219698</v>
      </c>
    </row>
    <row r="15" spans="1:5" s="311" customFormat="1">
      <c r="A15" s="545">
        <v>1991</v>
      </c>
      <c r="B15" s="853">
        <v>167.3071673071673</v>
      </c>
      <c r="C15" s="851">
        <v>79.67</v>
      </c>
      <c r="D15" s="851">
        <v>49.194195739425759</v>
      </c>
      <c r="E15" s="852">
        <v>5.3557259984130923</v>
      </c>
    </row>
    <row r="16" spans="1:5" s="311" customFormat="1">
      <c r="A16" s="545">
        <v>1992</v>
      </c>
      <c r="B16" s="853">
        <v>178.50017850017849</v>
      </c>
      <c r="C16" s="851">
        <v>85</v>
      </c>
      <c r="D16" s="851">
        <v>52.485334979932084</v>
      </c>
      <c r="E16" s="852">
        <v>6.6900966486757909</v>
      </c>
    </row>
    <row r="17" spans="1:5" s="311" customFormat="1">
      <c r="A17" s="545">
        <v>1993</v>
      </c>
      <c r="B17" s="853">
        <v>187.32018732018733</v>
      </c>
      <c r="C17" s="851">
        <v>89.2</v>
      </c>
      <c r="D17" s="851">
        <v>55.078728002469902</v>
      </c>
      <c r="E17" s="852">
        <v>4.9411764705882462</v>
      </c>
    </row>
    <row r="18" spans="1:5" s="311" customFormat="1">
      <c r="A18" s="545">
        <v>1994</v>
      </c>
      <c r="B18" s="853">
        <v>193.13719313719312</v>
      </c>
      <c r="C18" s="851">
        <v>91.97</v>
      </c>
      <c r="D18" s="851">
        <v>56.789132448286516</v>
      </c>
      <c r="E18" s="852">
        <v>3.1053811659192689</v>
      </c>
    </row>
    <row r="19" spans="1:5" s="311" customFormat="1">
      <c r="A19" s="545">
        <v>1995</v>
      </c>
      <c r="B19" s="853">
        <v>210.00021000020999</v>
      </c>
      <c r="C19" s="854">
        <v>100</v>
      </c>
      <c r="D19" s="851">
        <v>61.747452917567159</v>
      </c>
      <c r="E19" s="852">
        <v>8.7311079699902194</v>
      </c>
    </row>
    <row r="20" spans="1:5" s="311" customFormat="1">
      <c r="A20" s="545">
        <v>1996</v>
      </c>
      <c r="B20" s="853">
        <v>215.67021567021567</v>
      </c>
      <c r="C20" s="851">
        <v>102.7</v>
      </c>
      <c r="D20" s="851">
        <v>63.414634146341463</v>
      </c>
      <c r="E20" s="852">
        <v>2.7000000000000171</v>
      </c>
    </row>
    <row r="21" spans="1:5" s="311" customFormat="1">
      <c r="A21" s="545">
        <v>1997</v>
      </c>
      <c r="B21" s="853">
        <v>220.08022008022004</v>
      </c>
      <c r="C21" s="851">
        <v>104.8</v>
      </c>
      <c r="D21" s="851">
        <v>64.711330657610375</v>
      </c>
      <c r="E21" s="852">
        <v>2.0447906523855579</v>
      </c>
    </row>
    <row r="22" spans="1:5" s="311" customFormat="1">
      <c r="A22" s="545">
        <v>1998</v>
      </c>
      <c r="B22" s="853">
        <v>224.49022449022448</v>
      </c>
      <c r="C22" s="851">
        <v>106.9</v>
      </c>
      <c r="D22" s="851">
        <v>66.008027168879295</v>
      </c>
      <c r="E22" s="852">
        <v>2.0038167938931366</v>
      </c>
    </row>
    <row r="23" spans="1:5" s="311" customFormat="1">
      <c r="A23" s="545">
        <v>1999</v>
      </c>
      <c r="B23" s="853">
        <v>229.32022932022932</v>
      </c>
      <c r="C23" s="851">
        <v>109.2</v>
      </c>
      <c r="D23" s="851">
        <v>67.428218585983331</v>
      </c>
      <c r="E23" s="852">
        <v>2.1515434985968369</v>
      </c>
    </row>
    <row r="24" spans="1:5" s="311" customFormat="1">
      <c r="A24" s="545">
        <v>2000</v>
      </c>
      <c r="B24" s="853">
        <v>232.47023247023199</v>
      </c>
      <c r="C24" s="851">
        <v>110.7</v>
      </c>
      <c r="D24" s="851">
        <v>68.354430379746844</v>
      </c>
      <c r="E24" s="852">
        <v>1.3736263736263652</v>
      </c>
    </row>
    <row r="25" spans="1:5" s="311" customFormat="1">
      <c r="A25" s="545">
        <v>2001</v>
      </c>
      <c r="B25" s="853">
        <v>240.13524013524011</v>
      </c>
      <c r="C25" s="851">
        <v>114.35</v>
      </c>
      <c r="D25" s="851">
        <v>70.608212411238043</v>
      </c>
      <c r="E25" s="852">
        <v>3.2971996386630451</v>
      </c>
    </row>
    <row r="26" spans="1:5" s="311" customFormat="1">
      <c r="A26" s="545">
        <v>2002</v>
      </c>
      <c r="B26" s="853">
        <v>247.5902475902476</v>
      </c>
      <c r="C26" s="851">
        <v>117.9</v>
      </c>
      <c r="D26" s="851">
        <v>72.800246989811683</v>
      </c>
      <c r="E26" s="852">
        <v>3.1045037166593943</v>
      </c>
    </row>
    <row r="27" spans="1:5" s="311" customFormat="1">
      <c r="A27" s="545">
        <v>2003</v>
      </c>
      <c r="B27" s="853">
        <v>256.64125664125663</v>
      </c>
      <c r="C27" s="851">
        <v>122.21</v>
      </c>
      <c r="D27" s="851">
        <v>75.461562210558824</v>
      </c>
      <c r="E27" s="852">
        <v>3.6556403731976133</v>
      </c>
    </row>
    <row r="28" spans="1:5" s="311" customFormat="1">
      <c r="A28" s="545">
        <v>2004</v>
      </c>
      <c r="B28" s="853">
        <v>267.35126735126738</v>
      </c>
      <c r="C28" s="851">
        <v>127.31</v>
      </c>
      <c r="D28" s="851">
        <v>78.610682309354758</v>
      </c>
      <c r="E28" s="852">
        <v>4.1731445871860018</v>
      </c>
    </row>
    <row r="29" spans="1:5" s="311" customFormat="1">
      <c r="A29" s="545">
        <v>2005</v>
      </c>
      <c r="B29" s="853">
        <v>283.83628383628383</v>
      </c>
      <c r="C29" s="851">
        <v>135.16</v>
      </c>
      <c r="D29" s="851">
        <v>83.457857363383766</v>
      </c>
      <c r="E29" s="852">
        <v>6.1660513706700044</v>
      </c>
    </row>
    <row r="30" spans="1:5" s="311" customFormat="1">
      <c r="A30" s="545">
        <v>2006</v>
      </c>
      <c r="B30" s="853">
        <v>307.33530733530733</v>
      </c>
      <c r="C30" s="851">
        <v>146.35</v>
      </c>
      <c r="D30" s="851">
        <v>90.367397344859526</v>
      </c>
      <c r="E30" s="852">
        <v>8.2790766498964246</v>
      </c>
    </row>
    <row r="31" spans="1:5" s="311" customFormat="1">
      <c r="A31" s="545">
        <v>2007</v>
      </c>
      <c r="B31" s="853">
        <v>340.09534009534008</v>
      </c>
      <c r="C31" s="851">
        <v>161.94999999999999</v>
      </c>
      <c r="D31" s="854">
        <v>100</v>
      </c>
      <c r="E31" s="852">
        <v>10.659378202938157</v>
      </c>
    </row>
    <row r="32" spans="1:5" s="311" customFormat="1">
      <c r="A32" s="545">
        <v>2008</v>
      </c>
      <c r="B32" s="853">
        <v>390.72639072639078</v>
      </c>
      <c r="C32" s="851">
        <v>186.06</v>
      </c>
      <c r="D32" s="851">
        <v>114.88731089842545</v>
      </c>
      <c r="E32" s="852">
        <v>14.887310898425454</v>
      </c>
    </row>
    <row r="33" spans="1:15">
      <c r="A33" s="545">
        <v>2009</v>
      </c>
      <c r="B33" s="853">
        <v>393.7923937923938</v>
      </c>
      <c r="C33" s="851">
        <v>187.52</v>
      </c>
      <c r="D33" s="851">
        <v>115.78882371102193</v>
      </c>
      <c r="E33" s="852">
        <v>0.78469310974953999</v>
      </c>
    </row>
    <row r="34" spans="1:15" ht="15.75" thickBot="1">
      <c r="A34" s="557">
        <v>2010</v>
      </c>
      <c r="B34" s="855">
        <v>405.84640584640601</v>
      </c>
      <c r="C34" s="856">
        <v>193.26</v>
      </c>
      <c r="D34" s="856">
        <v>119.33312750849028</v>
      </c>
      <c r="E34" s="857">
        <v>3.061006825938577</v>
      </c>
    </row>
    <row r="35" spans="1:15">
      <c r="A35" s="858" t="s">
        <v>72</v>
      </c>
      <c r="B35" s="859"/>
      <c r="C35" s="859"/>
      <c r="D35" s="25"/>
      <c r="E35" s="311"/>
      <c r="F35" s="311"/>
      <c r="G35" s="311"/>
    </row>
    <row r="36" spans="1:15">
      <c r="A36" s="860" t="s">
        <v>481</v>
      </c>
      <c r="B36" s="859"/>
      <c r="C36" s="859"/>
      <c r="D36" s="25"/>
      <c r="E36" s="311"/>
      <c r="F36" s="311"/>
      <c r="G36" s="311"/>
    </row>
    <row r="37" spans="1:15">
      <c r="A37" s="860" t="s">
        <v>550</v>
      </c>
      <c r="B37" s="859"/>
      <c r="C37" s="859"/>
      <c r="D37" s="25"/>
      <c r="E37" s="311"/>
      <c r="F37" s="311"/>
      <c r="G37" s="311"/>
    </row>
    <row r="38" spans="1:15">
      <c r="A38" s="861" t="s">
        <v>551</v>
      </c>
      <c r="B38" s="861"/>
      <c r="C38" s="861"/>
      <c r="D38" s="861"/>
      <c r="E38" s="861"/>
      <c r="F38" s="861"/>
      <c r="G38" s="861"/>
    </row>
    <row r="40" spans="1:15">
      <c r="A40" s="862" t="s">
        <v>552</v>
      </c>
      <c r="B40" s="862"/>
      <c r="C40" s="862"/>
      <c r="D40" s="862"/>
      <c r="E40" s="862"/>
      <c r="F40" s="862"/>
      <c r="G40" s="862"/>
    </row>
    <row r="41" spans="1:15" ht="15.75" thickBot="1">
      <c r="A41" s="863" t="s">
        <v>553</v>
      </c>
      <c r="B41" s="863"/>
      <c r="C41" s="461"/>
      <c r="D41" s="461"/>
      <c r="E41" s="461"/>
      <c r="F41" s="461"/>
      <c r="G41" s="461"/>
    </row>
    <row r="42" spans="1:15">
      <c r="A42" s="568" t="s">
        <v>69</v>
      </c>
      <c r="B42" s="864" t="s">
        <v>67</v>
      </c>
      <c r="C42" s="864"/>
      <c r="D42" s="865" t="s">
        <v>429</v>
      </c>
      <c r="E42" s="865"/>
      <c r="F42" s="865" t="s">
        <v>430</v>
      </c>
      <c r="G42" s="865"/>
    </row>
    <row r="43" spans="1:15" ht="51.75" thickBot="1">
      <c r="A43" s="729"/>
      <c r="B43" s="712" t="s">
        <v>68</v>
      </c>
      <c r="C43" s="713"/>
      <c r="D43" s="866" t="s">
        <v>68</v>
      </c>
      <c r="E43" s="715" t="s">
        <v>479</v>
      </c>
      <c r="F43" s="866" t="s">
        <v>68</v>
      </c>
      <c r="G43" s="715" t="s">
        <v>479</v>
      </c>
      <c r="I43" s="1"/>
      <c r="J43" s="1"/>
      <c r="K43" s="1"/>
      <c r="L43" s="1"/>
      <c r="M43" s="1"/>
      <c r="N43" s="1"/>
      <c r="O43" s="1"/>
    </row>
    <row r="44" spans="1:15">
      <c r="A44" s="545">
        <v>1975</v>
      </c>
      <c r="B44" s="717">
        <v>3291.1786079986659</v>
      </c>
      <c r="C44" s="718"/>
      <c r="D44" s="548">
        <v>1630.0843796526055</v>
      </c>
      <c r="E44" s="549">
        <v>49.528894472361806</v>
      </c>
      <c r="F44" s="548">
        <v>1661.0942283460604</v>
      </c>
      <c r="G44" s="550">
        <v>50.471105527638194</v>
      </c>
      <c r="I44" s="867"/>
      <c r="J44" s="1"/>
      <c r="K44" s="1"/>
      <c r="L44" s="1"/>
      <c r="M44" s="1"/>
      <c r="N44" s="1"/>
      <c r="O44" s="1"/>
    </row>
    <row r="45" spans="1:15">
      <c r="A45" s="545">
        <v>1976</v>
      </c>
      <c r="B45" s="721">
        <v>4689.7227840734759</v>
      </c>
      <c r="C45" s="722"/>
      <c r="D45" s="548">
        <v>1986.6976396273353</v>
      </c>
      <c r="E45" s="549">
        <v>42.362794798324884</v>
      </c>
      <c r="F45" s="548">
        <v>2703.0251444461405</v>
      </c>
      <c r="G45" s="550">
        <v>57.637205201675116</v>
      </c>
      <c r="I45" s="867"/>
      <c r="J45" s="1"/>
      <c r="K45" s="1"/>
      <c r="L45" s="1"/>
      <c r="M45" s="1"/>
      <c r="N45" s="1"/>
      <c r="O45" s="1"/>
    </row>
    <row r="46" spans="1:15">
      <c r="A46" s="545">
        <v>1977</v>
      </c>
      <c r="B46" s="721">
        <v>6278.4606988014757</v>
      </c>
      <c r="C46" s="722"/>
      <c r="D46" s="548">
        <v>2699.9241595767953</v>
      </c>
      <c r="E46" s="549">
        <v>43.002963450773791</v>
      </c>
      <c r="F46" s="548">
        <v>3578.5365392246804</v>
      </c>
      <c r="G46" s="550">
        <v>56.997036549226209</v>
      </c>
      <c r="I46" s="867"/>
      <c r="J46" s="1"/>
      <c r="K46" s="1"/>
      <c r="L46" s="1"/>
      <c r="M46" s="1"/>
      <c r="N46" s="1"/>
      <c r="O46" s="1"/>
    </row>
    <row r="47" spans="1:15">
      <c r="A47" s="545">
        <v>1978</v>
      </c>
      <c r="B47" s="721">
        <v>6962.7446933037108</v>
      </c>
      <c r="C47" s="722"/>
      <c r="D47" s="548">
        <v>2718.530068792868</v>
      </c>
      <c r="E47" s="549">
        <v>39.043942992874108</v>
      </c>
      <c r="F47" s="548">
        <v>4244.2146245108424</v>
      </c>
      <c r="G47" s="550">
        <v>60.956057007125885</v>
      </c>
      <c r="I47" s="867"/>
      <c r="J47" s="1"/>
      <c r="K47" s="1"/>
      <c r="L47" s="1"/>
      <c r="M47" s="1"/>
      <c r="N47" s="1"/>
      <c r="O47" s="1"/>
    </row>
    <row r="48" spans="1:15">
      <c r="A48" s="545">
        <v>1979</v>
      </c>
      <c r="B48" s="721">
        <v>8609.3676589261595</v>
      </c>
      <c r="C48" s="722"/>
      <c r="D48" s="548">
        <v>3688.1046712748871</v>
      </c>
      <c r="E48" s="549">
        <v>42.8382759034698</v>
      </c>
      <c r="F48" s="548">
        <v>4921.2629876512719</v>
      </c>
      <c r="G48" s="550">
        <v>57.1617240965302</v>
      </c>
      <c r="I48" s="867"/>
      <c r="J48" s="1"/>
      <c r="K48" s="1"/>
      <c r="L48" s="1"/>
      <c r="M48" s="1"/>
      <c r="N48" s="1"/>
      <c r="O48" s="1"/>
    </row>
    <row r="49" spans="1:15">
      <c r="A49" s="545">
        <v>1980</v>
      </c>
      <c r="B49" s="721">
        <v>9755.6983989608707</v>
      </c>
      <c r="C49" s="722"/>
      <c r="D49" s="548">
        <v>3935.1497991994106</v>
      </c>
      <c r="E49" s="549">
        <v>40.336935791481245</v>
      </c>
      <c r="F49" s="548">
        <v>5820.5485997614605</v>
      </c>
      <c r="G49" s="550">
        <v>59.663064208518755</v>
      </c>
      <c r="I49" s="867"/>
      <c r="J49" s="1"/>
      <c r="K49" s="1"/>
      <c r="L49" s="1"/>
      <c r="M49" s="1"/>
      <c r="N49" s="1"/>
      <c r="O49" s="1"/>
    </row>
    <row r="50" spans="1:15">
      <c r="A50" s="545">
        <v>1981</v>
      </c>
      <c r="B50" s="721">
        <v>12541.416473256224</v>
      </c>
      <c r="C50" s="722"/>
      <c r="D50" s="548">
        <v>4340.3451554605526</v>
      </c>
      <c r="E50" s="549">
        <v>34.608093628945852</v>
      </c>
      <c r="F50" s="548">
        <v>8201.0713177956713</v>
      </c>
      <c r="G50" s="550">
        <v>65.391906371054148</v>
      </c>
      <c r="I50" s="867"/>
      <c r="J50" s="1"/>
      <c r="K50" s="1"/>
      <c r="L50" s="1"/>
      <c r="M50" s="867"/>
      <c r="N50" s="1"/>
      <c r="O50" s="1"/>
    </row>
    <row r="51" spans="1:15">
      <c r="A51" s="545">
        <v>1982</v>
      </c>
      <c r="B51" s="721">
        <v>13564.741480140232</v>
      </c>
      <c r="C51" s="722"/>
      <c r="D51" s="548">
        <v>4676.2851829729789</v>
      </c>
      <c r="E51" s="549">
        <v>34.473824582793569</v>
      </c>
      <c r="F51" s="548">
        <v>8888.4562971672531</v>
      </c>
      <c r="G51" s="550">
        <v>65.526175417206431</v>
      </c>
      <c r="I51" s="867"/>
      <c r="J51" s="1"/>
      <c r="K51" s="1"/>
      <c r="L51" s="1"/>
      <c r="M51" s="1"/>
      <c r="N51" s="1"/>
      <c r="O51" s="1"/>
    </row>
    <row r="52" spans="1:15">
      <c r="A52" s="545">
        <v>1983</v>
      </c>
      <c r="B52" s="721">
        <v>14126.019741491762</v>
      </c>
      <c r="C52" s="722"/>
      <c r="D52" s="548">
        <v>5302.6841265807652</v>
      </c>
      <c r="E52" s="549">
        <v>37.538416508122346</v>
      </c>
      <c r="F52" s="548">
        <v>8823.3356149109968</v>
      </c>
      <c r="G52" s="550">
        <v>62.461583491877647</v>
      </c>
      <c r="I52" s="867"/>
      <c r="J52" s="1"/>
      <c r="K52" s="1"/>
      <c r="L52" s="1"/>
      <c r="M52" s="1"/>
      <c r="N52" s="1"/>
      <c r="O52" s="1"/>
    </row>
    <row r="53" spans="1:15">
      <c r="A53" s="545">
        <v>1984</v>
      </c>
      <c r="B53" s="721">
        <v>13620.55920778845</v>
      </c>
      <c r="C53" s="722"/>
      <c r="D53" s="548">
        <v>4798.2572545005678</v>
      </c>
      <c r="E53" s="549">
        <v>35.22804887303635</v>
      </c>
      <c r="F53" s="548">
        <v>8822.3019532878825</v>
      </c>
      <c r="G53" s="550">
        <v>64.771951126963657</v>
      </c>
      <c r="I53" s="867"/>
      <c r="J53" s="1"/>
      <c r="K53" s="1"/>
      <c r="L53" s="1"/>
      <c r="M53" s="1"/>
      <c r="N53" s="1"/>
      <c r="O53" s="1"/>
    </row>
    <row r="54" spans="1:15">
      <c r="A54" s="545">
        <v>1985</v>
      </c>
      <c r="B54" s="721">
        <v>13686.713551667819</v>
      </c>
      <c r="C54" s="722"/>
      <c r="D54" s="548">
        <v>4577.0536671539239</v>
      </c>
      <c r="E54" s="549">
        <v>33.441582962011935</v>
      </c>
      <c r="F54" s="548">
        <v>9109.659884513896</v>
      </c>
      <c r="G54" s="550">
        <v>66.558417037988065</v>
      </c>
      <c r="I54" s="867"/>
      <c r="J54" s="1"/>
      <c r="K54" s="1"/>
      <c r="L54" s="1"/>
      <c r="M54" s="1"/>
      <c r="N54" s="1"/>
      <c r="O54" s="1"/>
    </row>
    <row r="55" spans="1:15">
      <c r="A55" s="545">
        <v>1986</v>
      </c>
      <c r="B55" s="721">
        <v>12692.331070231037</v>
      </c>
      <c r="C55" s="722"/>
      <c r="D55" s="548">
        <v>4135.6801540837514</v>
      </c>
      <c r="E55" s="549">
        <v>32.584086652007493</v>
      </c>
      <c r="F55" s="548">
        <v>8556.6509161472859</v>
      </c>
      <c r="G55" s="550">
        <v>67.4159133479925</v>
      </c>
      <c r="I55" s="867"/>
      <c r="J55" s="1"/>
      <c r="K55" s="1"/>
      <c r="L55" s="1"/>
      <c r="M55" s="1"/>
      <c r="N55" s="1"/>
      <c r="O55" s="1"/>
    </row>
    <row r="56" spans="1:15">
      <c r="A56" s="545">
        <v>1987</v>
      </c>
      <c r="B56" s="721">
        <v>12826.707081236007</v>
      </c>
      <c r="C56" s="722"/>
      <c r="D56" s="548">
        <v>4111.9059367521022</v>
      </c>
      <c r="E56" s="549">
        <v>32.057377709726808</v>
      </c>
      <c r="F56" s="548">
        <v>8714.8011444839049</v>
      </c>
      <c r="G56" s="550">
        <v>67.942622290273192</v>
      </c>
      <c r="I56" s="867"/>
      <c r="J56" s="1"/>
      <c r="K56" s="1"/>
      <c r="L56" s="1"/>
      <c r="M56" s="1"/>
      <c r="N56" s="1"/>
      <c r="O56" s="1"/>
    </row>
    <row r="57" spans="1:15">
      <c r="A57" s="545">
        <v>1988</v>
      </c>
      <c r="B57" s="721">
        <v>13153.344154140397</v>
      </c>
      <c r="C57" s="722"/>
      <c r="D57" s="548">
        <v>4239.0463163952672</v>
      </c>
      <c r="E57" s="549">
        <v>32.227897838899807</v>
      </c>
      <c r="F57" s="548">
        <v>8914.2978377451309</v>
      </c>
      <c r="G57" s="550">
        <v>67.772102161100207</v>
      </c>
      <c r="I57" s="867"/>
      <c r="J57" s="1"/>
      <c r="K57" s="1"/>
      <c r="L57" s="1"/>
      <c r="M57" s="1"/>
      <c r="N57" s="1"/>
      <c r="O57" s="1"/>
    </row>
    <row r="58" spans="1:15">
      <c r="A58" s="545">
        <v>1989</v>
      </c>
      <c r="B58" s="721">
        <v>13783.877744240644</v>
      </c>
      <c r="C58" s="722"/>
      <c r="D58" s="548">
        <v>4473.6875048424081</v>
      </c>
      <c r="E58" s="549">
        <v>32.455943007124112</v>
      </c>
      <c r="F58" s="548">
        <v>9310.1902393982364</v>
      </c>
      <c r="G58" s="550">
        <v>67.544056992875895</v>
      </c>
      <c r="I58" s="867"/>
      <c r="J58" s="1"/>
      <c r="K58" s="1"/>
      <c r="L58" s="1"/>
      <c r="M58" s="1"/>
      <c r="N58" s="1"/>
      <c r="O58" s="1"/>
    </row>
    <row r="59" spans="1:15">
      <c r="A59" s="545">
        <v>1990</v>
      </c>
      <c r="B59" s="721">
        <v>14422.680627325801</v>
      </c>
      <c r="C59" s="722"/>
      <c r="D59" s="548">
        <v>4708.3286932895498</v>
      </c>
      <c r="E59" s="549">
        <v>32.645309252490506</v>
      </c>
      <c r="F59" s="548">
        <v>9714.3519340362636</v>
      </c>
      <c r="G59" s="550">
        <v>67.354690747509494</v>
      </c>
      <c r="I59" s="867"/>
      <c r="J59" s="1"/>
      <c r="K59" s="1"/>
      <c r="L59" s="1"/>
      <c r="M59" s="1"/>
      <c r="N59" s="1"/>
      <c r="O59" s="1"/>
    </row>
    <row r="60" spans="1:15">
      <c r="A60" s="545">
        <v>1991</v>
      </c>
      <c r="B60" s="721">
        <v>15289.922729119431</v>
      </c>
      <c r="C60" s="722"/>
      <c r="D60" s="548">
        <v>5184.8467015456372</v>
      </c>
      <c r="E60" s="549">
        <v>33.910221741481884</v>
      </c>
      <c r="F60" s="548">
        <v>10105.076027573794</v>
      </c>
      <c r="G60" s="550">
        <v>66.089778258518123</v>
      </c>
      <c r="I60" s="867"/>
      <c r="J60" s="1"/>
      <c r="K60" s="1"/>
      <c r="L60" s="1"/>
      <c r="M60" s="1"/>
      <c r="N60" s="1"/>
      <c r="O60" s="1"/>
    </row>
    <row r="61" spans="1:15">
      <c r="A61" s="545">
        <v>1992</v>
      </c>
      <c r="B61" s="721">
        <v>16131.323290335171</v>
      </c>
      <c r="C61" s="722"/>
      <c r="D61" s="548">
        <v>5528.02236041987</v>
      </c>
      <c r="E61" s="549">
        <v>34.26887094707164</v>
      </c>
      <c r="F61" s="548">
        <v>10603.3009299153</v>
      </c>
      <c r="G61" s="550">
        <v>65.731129052928367</v>
      </c>
      <c r="I61" s="867"/>
      <c r="J61" s="1"/>
      <c r="K61" s="1"/>
      <c r="L61" s="1"/>
      <c r="M61" s="1"/>
      <c r="N61" s="1"/>
      <c r="O61" s="1"/>
    </row>
    <row r="62" spans="1:15">
      <c r="A62" s="545">
        <v>1993</v>
      </c>
      <c r="B62" s="721">
        <v>17673.546432022988</v>
      </c>
      <c r="C62" s="722"/>
      <c r="D62" s="548">
        <v>6173.0272132437294</v>
      </c>
      <c r="E62" s="549">
        <v>34.928061761609548</v>
      </c>
      <c r="F62" s="548">
        <v>11500.519218779258</v>
      </c>
      <c r="G62" s="550">
        <v>65.071938238390459</v>
      </c>
      <c r="I62" s="867"/>
      <c r="J62" s="1"/>
      <c r="K62" s="1"/>
      <c r="L62" s="1"/>
      <c r="M62" s="1"/>
      <c r="N62" s="1"/>
      <c r="O62" s="1"/>
    </row>
    <row r="63" spans="1:15">
      <c r="A63" s="545">
        <v>1994</v>
      </c>
      <c r="B63" s="721">
        <v>19242.644775911798</v>
      </c>
      <c r="C63" s="722"/>
      <c r="D63" s="548">
        <v>6389.0624924747981</v>
      </c>
      <c r="E63" s="549">
        <v>33.202621400945425</v>
      </c>
      <c r="F63" s="548">
        <v>12853.582283437001</v>
      </c>
      <c r="G63" s="550">
        <v>66.797378599054582</v>
      </c>
      <c r="I63" s="867"/>
      <c r="J63" s="1"/>
      <c r="K63" s="1"/>
      <c r="L63" s="1"/>
      <c r="M63" s="1"/>
      <c r="N63" s="1"/>
      <c r="O63" s="1"/>
    </row>
    <row r="64" spans="1:15">
      <c r="A64" s="545">
        <v>1995</v>
      </c>
      <c r="B64" s="721">
        <v>21029.845722277911</v>
      </c>
      <c r="C64" s="722"/>
      <c r="D64" s="548">
        <v>7432.0270701979935</v>
      </c>
      <c r="E64" s="549">
        <v>35.340378471368886</v>
      </c>
      <c r="F64" s="548">
        <v>13597.818652079917</v>
      </c>
      <c r="G64" s="550">
        <v>64.659621528631121</v>
      </c>
      <c r="I64" s="867"/>
      <c r="J64" s="1"/>
      <c r="K64" s="1"/>
      <c r="L64" s="1"/>
      <c r="M64" s="1"/>
      <c r="N64" s="1"/>
      <c r="O64" s="1"/>
    </row>
    <row r="65" spans="1:15">
      <c r="A65" s="545">
        <v>1996</v>
      </c>
      <c r="B65" s="721">
        <v>22607.213359151643</v>
      </c>
      <c r="C65" s="722"/>
      <c r="D65" s="548">
        <v>8329.2453590619516</v>
      </c>
      <c r="E65" s="549">
        <v>36.843308490695442</v>
      </c>
      <c r="F65" s="548">
        <v>14277.968000089693</v>
      </c>
      <c r="G65" s="550">
        <v>63.156691509304565</v>
      </c>
      <c r="I65" s="867"/>
      <c r="J65" s="1"/>
      <c r="K65" s="1"/>
      <c r="L65" s="1"/>
      <c r="M65" s="1"/>
      <c r="N65" s="1"/>
      <c r="O65" s="1"/>
    </row>
    <row r="66" spans="1:15">
      <c r="A66" s="545">
        <v>1997</v>
      </c>
      <c r="B66" s="721">
        <v>23768.015361909966</v>
      </c>
      <c r="C66" s="722"/>
      <c r="D66" s="548">
        <v>8923.6007923531688</v>
      </c>
      <c r="E66" s="549">
        <v>37.544576846133779</v>
      </c>
      <c r="F66" s="548">
        <v>14844.414569556799</v>
      </c>
      <c r="G66" s="550">
        <v>62.455423153866228</v>
      </c>
      <c r="I66" s="867"/>
      <c r="J66" s="1"/>
      <c r="K66" s="1"/>
      <c r="L66" s="1"/>
      <c r="M66" s="1"/>
      <c r="N66" s="1"/>
      <c r="O66" s="1"/>
    </row>
    <row r="67" spans="1:15">
      <c r="A67" s="545">
        <v>1998</v>
      </c>
      <c r="B67" s="721">
        <v>25607.933051054948</v>
      </c>
      <c r="C67" s="722"/>
      <c r="D67" s="548">
        <v>9306.0555929057773</v>
      </c>
      <c r="E67" s="549">
        <v>36.340518285299105</v>
      </c>
      <c r="F67" s="548">
        <v>16301.877458149171</v>
      </c>
      <c r="G67" s="550">
        <v>63.659481714700895</v>
      </c>
      <c r="I67" s="867"/>
      <c r="J67" s="1"/>
      <c r="K67" s="1"/>
      <c r="L67" s="1"/>
      <c r="M67" s="1"/>
      <c r="N67" s="1"/>
      <c r="O67" s="1"/>
    </row>
    <row r="68" spans="1:15">
      <c r="A68" s="545">
        <v>1999</v>
      </c>
      <c r="B68" s="721">
        <v>28887.741381199347</v>
      </c>
      <c r="C68" s="722"/>
      <c r="D68" s="548">
        <v>9520.0235488906128</v>
      </c>
      <c r="E68" s="549">
        <v>32.955236698035563</v>
      </c>
      <c r="F68" s="548">
        <v>19367.717832308732</v>
      </c>
      <c r="G68" s="550">
        <v>67.044763301964423</v>
      </c>
      <c r="I68" s="867"/>
      <c r="J68" s="1"/>
      <c r="K68" s="1"/>
      <c r="L68" s="1"/>
      <c r="M68" s="1"/>
      <c r="N68" s="1"/>
      <c r="O68" s="1"/>
    </row>
    <row r="69" spans="1:15">
      <c r="A69" s="545">
        <v>2000</v>
      </c>
      <c r="B69" s="721">
        <v>30310.370690599699</v>
      </c>
      <c r="C69" s="722"/>
      <c r="D69" s="548">
        <v>9220.7745425710673</v>
      </c>
      <c r="E69" s="549">
        <v>30.4211869814933</v>
      </c>
      <c r="F69" s="548">
        <v>21089.596148028606</v>
      </c>
      <c r="G69" s="550">
        <v>69.578813018506708</v>
      </c>
      <c r="I69" s="867"/>
      <c r="J69" s="1"/>
      <c r="K69" s="1"/>
      <c r="L69" s="1"/>
      <c r="M69" s="1"/>
      <c r="N69" s="1"/>
      <c r="O69" s="1"/>
    </row>
    <row r="70" spans="1:15">
      <c r="A70" s="545">
        <v>2001</v>
      </c>
      <c r="B70" s="721">
        <v>31732.546980000003</v>
      </c>
      <c r="C70" s="722"/>
      <c r="D70" s="548">
        <v>10985.422699999999</v>
      </c>
      <c r="E70" s="549">
        <v>34.618786531455406</v>
      </c>
      <c r="F70" s="548">
        <v>20747.12428</v>
      </c>
      <c r="G70" s="551">
        <v>65.381213468544587</v>
      </c>
      <c r="I70" s="867"/>
      <c r="J70" s="1"/>
      <c r="K70" s="1"/>
      <c r="L70" s="1"/>
      <c r="M70" s="1"/>
      <c r="N70" s="1"/>
      <c r="O70" s="1"/>
    </row>
    <row r="71" spans="1:15">
      <c r="A71" s="545">
        <v>2002</v>
      </c>
      <c r="B71" s="721">
        <v>35049.56</v>
      </c>
      <c r="C71" s="722"/>
      <c r="D71" s="548">
        <v>11631.605100000001</v>
      </c>
      <c r="E71" s="549">
        <v>33.186165817773464</v>
      </c>
      <c r="F71" s="548">
        <v>23417.954899999997</v>
      </c>
      <c r="G71" s="551">
        <v>66.813834182226543</v>
      </c>
      <c r="I71" s="867"/>
      <c r="J71" s="1"/>
      <c r="K71" s="1"/>
      <c r="L71" s="1"/>
      <c r="M71" s="1"/>
      <c r="N71" s="1"/>
      <c r="O71" s="1"/>
    </row>
    <row r="72" spans="1:15">
      <c r="A72" s="545">
        <v>2003</v>
      </c>
      <c r="B72" s="721">
        <v>40970.883602299997</v>
      </c>
      <c r="C72" s="722"/>
      <c r="D72" s="548">
        <v>14463.072700000001</v>
      </c>
      <c r="E72" s="549">
        <v>35.300856189462515</v>
      </c>
      <c r="F72" s="548">
        <v>26507.8109023</v>
      </c>
      <c r="G72" s="551">
        <v>64.699143810537493</v>
      </c>
      <c r="I72" s="867"/>
      <c r="J72" s="1"/>
      <c r="K72" s="1"/>
      <c r="L72" s="1"/>
      <c r="M72" s="1"/>
      <c r="N72" s="1"/>
      <c r="O72" s="1"/>
    </row>
    <row r="73" spans="1:15">
      <c r="A73" s="545">
        <v>2004</v>
      </c>
      <c r="B73" s="721">
        <v>46817.671001999995</v>
      </c>
      <c r="C73" s="722"/>
      <c r="D73" s="554">
        <v>16152.048699999999</v>
      </c>
      <c r="E73" s="555">
        <v>34.499897911004588</v>
      </c>
      <c r="F73" s="554">
        <v>30665.622302</v>
      </c>
      <c r="G73" s="556">
        <v>65.500102088995419</v>
      </c>
      <c r="I73" s="867"/>
      <c r="J73" s="1"/>
      <c r="K73" s="1"/>
      <c r="L73" s="1"/>
      <c r="M73" s="1"/>
      <c r="N73" s="1"/>
      <c r="O73" s="1"/>
    </row>
    <row r="74" spans="1:15">
      <c r="A74" s="545">
        <v>2005</v>
      </c>
      <c r="B74" s="721">
        <v>55877.030022999992</v>
      </c>
      <c r="C74" s="722"/>
      <c r="D74" s="548">
        <v>19012.082009999998</v>
      </c>
      <c r="E74" s="549">
        <v>34.024861382529245</v>
      </c>
      <c r="F74" s="548">
        <v>36864.948013000001</v>
      </c>
      <c r="G74" s="551">
        <v>65.975138617470762</v>
      </c>
      <c r="I74" s="867"/>
      <c r="J74" s="1"/>
      <c r="K74" s="1"/>
      <c r="L74" s="1"/>
      <c r="M74" s="1"/>
      <c r="N74" s="1"/>
      <c r="O74" s="1"/>
    </row>
    <row r="75" spans="1:15">
      <c r="A75" s="545">
        <v>2006</v>
      </c>
      <c r="B75" s="721">
        <v>63028.952990999998</v>
      </c>
      <c r="C75" s="722"/>
      <c r="D75" s="548">
        <v>21327.3001</v>
      </c>
      <c r="E75" s="549">
        <v>33.837306647066399</v>
      </c>
      <c r="F75" s="548">
        <v>41701.652890999998</v>
      </c>
      <c r="G75" s="551">
        <v>66.162693352933601</v>
      </c>
      <c r="I75" s="867"/>
      <c r="J75" s="1"/>
      <c r="K75" s="1"/>
      <c r="L75" s="1"/>
      <c r="M75" s="1"/>
      <c r="N75" s="1"/>
      <c r="O75" s="1"/>
    </row>
    <row r="76" spans="1:15">
      <c r="A76" s="545">
        <v>2007</v>
      </c>
      <c r="B76" s="721">
        <v>72200.703204621561</v>
      </c>
      <c r="C76" s="722"/>
      <c r="D76" s="548">
        <v>26002.708744000003</v>
      </c>
      <c r="E76" s="549">
        <v>36.014481286015467</v>
      </c>
      <c r="F76" s="548">
        <v>46197.994460621558</v>
      </c>
      <c r="G76" s="551">
        <v>63.985518713984533</v>
      </c>
      <c r="I76" s="867"/>
      <c r="J76" s="1"/>
      <c r="K76" s="1"/>
      <c r="L76" s="1"/>
      <c r="M76" s="1"/>
      <c r="N76" s="1"/>
      <c r="O76" s="1"/>
    </row>
    <row r="77" spans="1:15">
      <c r="A77" s="545">
        <v>2008</v>
      </c>
      <c r="B77" s="721">
        <v>95068.39489713806</v>
      </c>
      <c r="C77" s="722"/>
      <c r="D77" s="548">
        <v>32427.664182105247</v>
      </c>
      <c r="E77" s="549">
        <v>34.109826106974118</v>
      </c>
      <c r="F77" s="548">
        <v>62640.730715032812</v>
      </c>
      <c r="G77" s="551">
        <v>65.890173893025889</v>
      </c>
      <c r="I77" s="867"/>
      <c r="J77" s="1"/>
      <c r="K77" s="1"/>
      <c r="L77" s="1"/>
      <c r="M77" s="1"/>
      <c r="N77" s="1"/>
      <c r="O77" s="1"/>
    </row>
    <row r="78" spans="1:15">
      <c r="A78" s="545">
        <v>2009</v>
      </c>
      <c r="B78" s="721">
        <v>107618.26243822547</v>
      </c>
      <c r="C78" s="722"/>
      <c r="D78" s="554">
        <v>38707.523277434069</v>
      </c>
      <c r="E78" s="555">
        <v>35.967430062953099</v>
      </c>
      <c r="F78" s="554">
        <v>68910.739160791403</v>
      </c>
      <c r="G78" s="551">
        <v>64.032569937046901</v>
      </c>
      <c r="I78" s="867"/>
      <c r="J78" s="1"/>
      <c r="K78" s="1"/>
      <c r="L78" s="1"/>
      <c r="M78" s="1"/>
      <c r="N78" s="1"/>
      <c r="O78" s="1"/>
    </row>
    <row r="79" spans="1:15" ht="15.75" thickBot="1">
      <c r="A79" s="557" t="s">
        <v>460</v>
      </c>
      <c r="B79" s="721">
        <v>117432.427063075</v>
      </c>
      <c r="C79" s="722"/>
      <c r="D79" s="560">
        <v>42802.573373376712</v>
      </c>
      <c r="E79" s="561">
        <v>36.44868325031436</v>
      </c>
      <c r="F79" s="560">
        <v>74629.853689698473</v>
      </c>
      <c r="G79" s="562">
        <v>63.55131674968564</v>
      </c>
      <c r="I79" s="867"/>
      <c r="J79" s="1"/>
      <c r="K79" s="1"/>
      <c r="L79" s="1"/>
      <c r="M79" s="1"/>
      <c r="N79" s="1"/>
      <c r="O79" s="1"/>
    </row>
    <row r="80" spans="1:15" ht="15.75" thickBot="1">
      <c r="A80" s="450" t="s">
        <v>554</v>
      </c>
      <c r="B80" s="450"/>
      <c r="C80" s="450"/>
      <c r="D80" s="450"/>
      <c r="E80" s="450"/>
      <c r="F80" s="450"/>
      <c r="G80" s="450"/>
    </row>
    <row r="81" spans="1:7" ht="15.75" thickBot="1">
      <c r="A81" s="452"/>
      <c r="B81" s="868">
        <v>3568.0964496328115</v>
      </c>
      <c r="C81" s="869" t="s">
        <v>394</v>
      </c>
      <c r="D81" s="870">
        <v>2625.7888185210727</v>
      </c>
      <c r="E81" s="871" t="s">
        <v>394</v>
      </c>
      <c r="F81" s="870">
        <v>4492.8127746254877</v>
      </c>
      <c r="G81" s="872" t="s">
        <v>394</v>
      </c>
    </row>
    <row r="82" spans="1:7">
      <c r="A82" s="873" t="s">
        <v>72</v>
      </c>
      <c r="B82" s="39"/>
      <c r="C82" s="464"/>
      <c r="D82" s="41"/>
      <c r="E82" s="39"/>
      <c r="F82" s="311"/>
      <c r="G82" s="311"/>
    </row>
    <row r="83" spans="1:7">
      <c r="A83" s="41" t="s">
        <v>481</v>
      </c>
      <c r="B83" s="39"/>
      <c r="C83" s="464"/>
      <c r="D83" s="41"/>
      <c r="E83" s="41"/>
      <c r="F83" s="311"/>
      <c r="G83" s="311"/>
    </row>
    <row r="84" spans="1:7">
      <c r="A84" s="41" t="s">
        <v>555</v>
      </c>
      <c r="B84" s="39"/>
      <c r="C84" s="464"/>
      <c r="D84" s="41"/>
      <c r="E84" s="41"/>
      <c r="F84" s="311"/>
      <c r="G84" s="311"/>
    </row>
    <row r="85" spans="1:7">
      <c r="A85" s="874" t="s">
        <v>556</v>
      </c>
      <c r="B85" s="466"/>
      <c r="C85" s="311"/>
      <c r="D85" s="466"/>
      <c r="E85" s="466"/>
      <c r="F85" s="311"/>
      <c r="G85" s="311"/>
    </row>
    <row r="87" spans="1:7">
      <c r="A87" s="875" t="s">
        <v>557</v>
      </c>
      <c r="B87" s="875"/>
      <c r="C87" s="875"/>
      <c r="D87" s="875"/>
      <c r="E87" s="875"/>
      <c r="F87" s="875"/>
      <c r="G87" s="875"/>
    </row>
    <row r="88" spans="1:7" ht="15.75" thickBot="1">
      <c r="A88" s="417" t="s">
        <v>447</v>
      </c>
      <c r="B88" s="417"/>
      <c r="C88" s="461"/>
      <c r="D88" s="461"/>
      <c r="G88" s="311"/>
    </row>
    <row r="89" spans="1:7" ht="15.75" thickBot="1">
      <c r="A89" s="575" t="s">
        <v>69</v>
      </c>
      <c r="B89" s="864" t="s">
        <v>67</v>
      </c>
      <c r="C89" s="864"/>
      <c r="D89" s="865" t="s">
        <v>429</v>
      </c>
      <c r="E89" s="865"/>
      <c r="F89" s="865" t="s">
        <v>430</v>
      </c>
      <c r="G89" s="865"/>
    </row>
    <row r="90" spans="1:7">
      <c r="A90" s="538">
        <v>1976</v>
      </c>
      <c r="B90" s="876">
        <v>42.493718592964825</v>
      </c>
      <c r="C90" s="877"/>
      <c r="D90" s="878">
        <v>21.876981610653147</v>
      </c>
      <c r="E90" s="879"/>
      <c r="F90" s="879">
        <v>62.725575606720582</v>
      </c>
      <c r="G90" s="880"/>
    </row>
    <row r="91" spans="1:7">
      <c r="A91" s="545">
        <v>1977</v>
      </c>
      <c r="B91" s="881">
        <v>33.877011240908104</v>
      </c>
      <c r="C91" s="882"/>
      <c r="D91" s="883">
        <v>35.900104058272632</v>
      </c>
      <c r="E91" s="884"/>
      <c r="F91" s="884">
        <v>32.390057361376677</v>
      </c>
      <c r="G91" s="885"/>
    </row>
    <row r="92" spans="1:7">
      <c r="A92" s="545">
        <v>1978</v>
      </c>
      <c r="B92" s="881">
        <v>10.898913401382941</v>
      </c>
      <c r="C92" s="882"/>
      <c r="D92" s="883">
        <v>0.68912710566615942</v>
      </c>
      <c r="E92" s="884"/>
      <c r="F92" s="884">
        <v>18.601964182553417</v>
      </c>
      <c r="G92" s="885"/>
    </row>
    <row r="93" spans="1:7">
      <c r="A93" s="545">
        <v>1979</v>
      </c>
      <c r="B93" s="881">
        <v>23.649049881235157</v>
      </c>
      <c r="C93" s="882"/>
      <c r="D93" s="883">
        <v>35.665399239543717</v>
      </c>
      <c r="E93" s="884"/>
      <c r="F93" s="884">
        <v>15.952264978080862</v>
      </c>
      <c r="G93" s="885"/>
    </row>
    <row r="94" spans="1:7">
      <c r="A94" s="545">
        <v>1980</v>
      </c>
      <c r="B94" s="881">
        <v>13.314923760355384</v>
      </c>
      <c r="C94" s="882"/>
      <c r="D94" s="883">
        <v>6.6984304932735625</v>
      </c>
      <c r="E94" s="884"/>
      <c r="F94" s="884">
        <v>18.273471959672349</v>
      </c>
      <c r="G94" s="885"/>
    </row>
    <row r="95" spans="1:7">
      <c r="A95" s="545">
        <v>1981</v>
      </c>
      <c r="B95" s="881">
        <v>28.554778554778551</v>
      </c>
      <c r="C95" s="882"/>
      <c r="D95" s="883">
        <v>10.29682164433936</v>
      </c>
      <c r="E95" s="884"/>
      <c r="F95" s="884">
        <v>40.898597052033381</v>
      </c>
      <c r="G95" s="885"/>
    </row>
    <row r="96" spans="1:7">
      <c r="A96" s="545">
        <v>1982</v>
      </c>
      <c r="B96" s="881">
        <v>8.1595648232094362</v>
      </c>
      <c r="C96" s="882"/>
      <c r="D96" s="883">
        <v>7.7399380804953637</v>
      </c>
      <c r="E96" s="884"/>
      <c r="F96" s="884">
        <v>8.3816486009579165</v>
      </c>
      <c r="G96" s="885"/>
    </row>
    <row r="97" spans="1:7">
      <c r="A97" s="545">
        <v>1983</v>
      </c>
      <c r="B97" s="881">
        <v>4.1377733749904593</v>
      </c>
      <c r="C97" s="882"/>
      <c r="D97" s="883">
        <v>13.395225464190986</v>
      </c>
      <c r="E97" s="884"/>
      <c r="F97" s="884">
        <v>-0.73264333061985099</v>
      </c>
      <c r="G97" s="885"/>
    </row>
    <row r="98" spans="1:7">
      <c r="A98" s="545">
        <v>1984</v>
      </c>
      <c r="B98" s="881">
        <v>-3.5782233279672084</v>
      </c>
      <c r="C98" s="882"/>
      <c r="D98" s="883">
        <v>-9.5126705653021446</v>
      </c>
      <c r="E98" s="884"/>
      <c r="F98" s="884">
        <v>-1.1715089034666448E-2</v>
      </c>
      <c r="G98" s="885"/>
    </row>
    <row r="99" spans="1:7">
      <c r="A99" s="545">
        <v>1985</v>
      </c>
      <c r="B99" s="881">
        <v>0.48569477119222881</v>
      </c>
      <c r="C99" s="882"/>
      <c r="D99" s="883">
        <v>-4.6100818612666927</v>
      </c>
      <c r="E99" s="884"/>
      <c r="F99" s="884">
        <v>3.2571763327475196</v>
      </c>
      <c r="G99" s="885"/>
    </row>
    <row r="100" spans="1:7">
      <c r="A100" s="545">
        <v>1986</v>
      </c>
      <c r="B100" s="881">
        <v>-7.2653122875915699</v>
      </c>
      <c r="C100" s="882"/>
      <c r="D100" s="883">
        <v>-9.6431797651309665</v>
      </c>
      <c r="E100" s="884"/>
      <c r="F100" s="884">
        <v>-6.0705775558833466</v>
      </c>
      <c r="G100" s="885"/>
    </row>
    <row r="101" spans="1:7">
      <c r="A101" s="545">
        <v>1987</v>
      </c>
      <c r="B101" s="881">
        <v>1.0587181366560827</v>
      </c>
      <c r="C101" s="882"/>
      <c r="D101" s="883">
        <v>-0.57485628592853288</v>
      </c>
      <c r="E101" s="884"/>
      <c r="F101" s="884">
        <v>1.8482725295965139</v>
      </c>
      <c r="G101" s="885"/>
    </row>
    <row r="102" spans="1:7">
      <c r="A102" s="545">
        <v>1988</v>
      </c>
      <c r="B102" s="881">
        <v>2.5465388024820754</v>
      </c>
      <c r="C102" s="882"/>
      <c r="D102" s="883">
        <v>3.0920060331825141</v>
      </c>
      <c r="E102" s="884"/>
      <c r="F102" s="884">
        <v>2.2891709168544736</v>
      </c>
      <c r="G102" s="885"/>
    </row>
    <row r="103" spans="1:7">
      <c r="A103" s="545">
        <v>1989</v>
      </c>
      <c r="B103" s="881">
        <v>4.7937131630648224</v>
      </c>
      <c r="C103" s="882"/>
      <c r="D103" s="883">
        <v>5.5352353084613384</v>
      </c>
      <c r="E103" s="884"/>
      <c r="F103" s="884">
        <v>4.4410946196660461</v>
      </c>
      <c r="G103" s="885"/>
    </row>
    <row r="104" spans="1:7">
      <c r="A104" s="545">
        <v>1990</v>
      </c>
      <c r="B104" s="881">
        <v>4.6344206974128213</v>
      </c>
      <c r="C104" s="882"/>
      <c r="D104" s="883">
        <v>5.2449168207024286</v>
      </c>
      <c r="E104" s="884"/>
      <c r="F104" s="884">
        <v>4.3410680581769725</v>
      </c>
      <c r="G104" s="885"/>
    </row>
    <row r="105" spans="1:7">
      <c r="A105" s="545">
        <v>1991</v>
      </c>
      <c r="B105" s="881">
        <v>6.013043789865975</v>
      </c>
      <c r="C105" s="882"/>
      <c r="D105" s="883">
        <v>10.120746432491742</v>
      </c>
      <c r="E105" s="884"/>
      <c r="F105" s="884">
        <v>4.0221323685890553</v>
      </c>
      <c r="G105" s="885"/>
    </row>
    <row r="106" spans="1:7">
      <c r="A106" s="545">
        <v>1992</v>
      </c>
      <c r="B106" s="881">
        <v>5.502974580854513</v>
      </c>
      <c r="C106" s="882"/>
      <c r="D106" s="883">
        <v>6.6188197767145311</v>
      </c>
      <c r="E106" s="884"/>
      <c r="F106" s="884">
        <v>4.9304418985270075</v>
      </c>
      <c r="G106" s="885"/>
    </row>
    <row r="107" spans="1:7">
      <c r="A107" s="545">
        <v>1993</v>
      </c>
      <c r="B107" s="881">
        <v>9.5604254773804911</v>
      </c>
      <c r="C107" s="882"/>
      <c r="D107" s="883">
        <v>11.667913238593869</v>
      </c>
      <c r="E107" s="884"/>
      <c r="F107" s="884">
        <v>8.4616884382920716</v>
      </c>
      <c r="G107" s="885"/>
    </row>
    <row r="108" spans="1:7">
      <c r="A108" s="545">
        <v>1994</v>
      </c>
      <c r="B108" s="881">
        <v>8.8782313720902977</v>
      </c>
      <c r="C108" s="882"/>
      <c r="D108" s="883">
        <v>3.4996651038178328</v>
      </c>
      <c r="E108" s="884"/>
      <c r="F108" s="884">
        <v>11.765234585655222</v>
      </c>
      <c r="G108" s="885"/>
    </row>
    <row r="109" spans="1:7">
      <c r="A109" s="545">
        <v>1995</v>
      </c>
      <c r="B109" s="881">
        <v>9.2877094972067198</v>
      </c>
      <c r="C109" s="882"/>
      <c r="D109" s="883">
        <v>16.324219381977031</v>
      </c>
      <c r="E109" s="884"/>
      <c r="F109" s="884">
        <v>5.7901085645355863</v>
      </c>
      <c r="G109" s="885"/>
    </row>
    <row r="110" spans="1:7">
      <c r="A110" s="545">
        <v>1996</v>
      </c>
      <c r="B110" s="881">
        <v>7.5006144015728609</v>
      </c>
      <c r="C110" s="882"/>
      <c r="D110" s="883">
        <v>12.072322670375527</v>
      </c>
      <c r="E110" s="884"/>
      <c r="F110" s="884">
        <v>5.0019004180919922</v>
      </c>
      <c r="G110" s="885"/>
    </row>
    <row r="111" spans="1:7">
      <c r="A111" s="545">
        <v>1997</v>
      </c>
      <c r="B111" s="881">
        <v>5.1346531937268622</v>
      </c>
      <c r="C111" s="882"/>
      <c r="D111" s="883">
        <v>7.1357656986845512</v>
      </c>
      <c r="E111" s="884"/>
      <c r="F111" s="884">
        <v>3.9672772026351879</v>
      </c>
      <c r="G111" s="885"/>
    </row>
    <row r="112" spans="1:7">
      <c r="A112" s="545">
        <v>1998</v>
      </c>
      <c r="B112" s="881">
        <v>7.7411498651822228</v>
      </c>
      <c r="C112" s="882"/>
      <c r="D112" s="883">
        <v>4.2858797636974373</v>
      </c>
      <c r="E112" s="884"/>
      <c r="F112" s="884">
        <v>9.8182577814915248</v>
      </c>
      <c r="G112" s="885"/>
    </row>
    <row r="113" spans="1:7">
      <c r="A113" s="545">
        <v>1999</v>
      </c>
      <c r="B113" s="881">
        <v>12.80778235246629</v>
      </c>
      <c r="C113" s="882"/>
      <c r="D113" s="883">
        <v>2.2992335888037019</v>
      </c>
      <c r="E113" s="884"/>
      <c r="F113" s="884">
        <v>18.806670471117883</v>
      </c>
      <c r="G113" s="885"/>
    </row>
    <row r="114" spans="1:7">
      <c r="A114" s="545">
        <v>2000</v>
      </c>
      <c r="B114" s="881">
        <v>4.9246816863508798</v>
      </c>
      <c r="C114" s="882"/>
      <c r="D114" s="883">
        <v>-3.1433641396235572</v>
      </c>
      <c r="E114" s="884"/>
      <c r="F114" s="884">
        <v>8.8904553991770712</v>
      </c>
      <c r="G114" s="885"/>
    </row>
    <row r="115" spans="1:7">
      <c r="A115" s="545">
        <v>2001</v>
      </c>
      <c r="B115" s="881">
        <v>4.6920451878254283</v>
      </c>
      <c r="C115" s="882"/>
      <c r="D115" s="883">
        <v>19.137743247942907</v>
      </c>
      <c r="E115" s="884"/>
      <c r="F115" s="884">
        <v>-1.6238901192075161</v>
      </c>
      <c r="G115" s="885"/>
    </row>
    <row r="116" spans="1:7">
      <c r="A116" s="545">
        <v>2002</v>
      </c>
      <c r="B116" s="881">
        <v>10.453031148399774</v>
      </c>
      <c r="C116" s="882"/>
      <c r="D116" s="883">
        <v>5.882180573716127</v>
      </c>
      <c r="E116" s="884"/>
      <c r="F116" s="884">
        <v>12.873256958192741</v>
      </c>
      <c r="G116" s="885"/>
    </row>
    <row r="117" spans="1:7">
      <c r="A117" s="545">
        <v>2003</v>
      </c>
      <c r="B117" s="881">
        <v>16.89414532536216</v>
      </c>
      <c r="C117" s="882"/>
      <c r="D117" s="883">
        <v>24.342879384720504</v>
      </c>
      <c r="E117" s="884"/>
      <c r="F117" s="884">
        <v>13.194388730759755</v>
      </c>
      <c r="G117" s="885"/>
    </row>
    <row r="118" spans="1:7">
      <c r="A118" s="545">
        <v>2004</v>
      </c>
      <c r="B118" s="881">
        <v>14.270591419150591</v>
      </c>
      <c r="C118" s="882"/>
      <c r="D118" s="883">
        <v>11.677850447367248</v>
      </c>
      <c r="E118" s="884"/>
      <c r="F118" s="884">
        <v>15.685231100464961</v>
      </c>
      <c r="G118" s="885"/>
    </row>
    <row r="119" spans="1:7">
      <c r="A119" s="545">
        <v>2005</v>
      </c>
      <c r="B119" s="881">
        <v>19.350298353399495</v>
      </c>
      <c r="C119" s="882"/>
      <c r="D119" s="883">
        <v>17.706938377420812</v>
      </c>
      <c r="E119" s="884"/>
      <c r="F119" s="884">
        <v>20.21588099516795</v>
      </c>
      <c r="G119" s="885"/>
    </row>
    <row r="120" spans="1:7">
      <c r="A120" s="545">
        <v>2006</v>
      </c>
      <c r="B120" s="881">
        <v>12.799397113726599</v>
      </c>
      <c r="C120" s="882"/>
      <c r="D120" s="883">
        <v>12.177614680928912</v>
      </c>
      <c r="E120" s="884"/>
      <c r="F120" s="884">
        <v>13.120064285169718</v>
      </c>
      <c r="G120" s="885"/>
    </row>
    <row r="121" spans="1:7">
      <c r="A121" s="545">
        <v>2007</v>
      </c>
      <c r="B121" s="881">
        <v>14.551646153683066</v>
      </c>
      <c r="C121" s="882"/>
      <c r="D121" s="883">
        <v>21.922177781893737</v>
      </c>
      <c r="E121" s="884"/>
      <c r="F121" s="884">
        <v>10.782166312146231</v>
      </c>
      <c r="G121" s="885"/>
    </row>
    <row r="122" spans="1:7">
      <c r="A122" s="545">
        <v>2008</v>
      </c>
      <c r="B122" s="881">
        <v>31.672394696361835</v>
      </c>
      <c r="C122" s="882"/>
      <c r="D122" s="883">
        <v>24.70879284677514</v>
      </c>
      <c r="E122" s="884"/>
      <c r="F122" s="884">
        <v>35.591883254643847</v>
      </c>
      <c r="G122" s="885"/>
    </row>
    <row r="123" spans="1:7">
      <c r="A123" s="545">
        <v>2009</v>
      </c>
      <c r="B123" s="881">
        <v>13.20088295870157</v>
      </c>
      <c r="C123" s="882"/>
      <c r="D123" s="883">
        <v>19.365746049616092</v>
      </c>
      <c r="E123" s="884"/>
      <c r="F123" s="884">
        <v>10.009475263438915</v>
      </c>
      <c r="G123" s="885"/>
    </row>
    <row r="124" spans="1:7" ht="15.75" thickBot="1">
      <c r="A124" s="557" t="s">
        <v>460</v>
      </c>
      <c r="B124" s="886">
        <v>9.1194230444699826</v>
      </c>
      <c r="C124" s="887"/>
      <c r="D124" s="888">
        <v>10.579468147810942</v>
      </c>
      <c r="E124" s="889"/>
      <c r="F124" s="889">
        <v>8.2993080593178661</v>
      </c>
      <c r="G124" s="890"/>
    </row>
    <row r="125" spans="1:7">
      <c r="A125" s="891" t="s">
        <v>72</v>
      </c>
      <c r="B125" s="400"/>
      <c r="C125" s="311"/>
      <c r="D125" s="41"/>
      <c r="F125" s="311"/>
      <c r="G125" s="311"/>
    </row>
    <row r="126" spans="1:7">
      <c r="A126" s="874" t="s">
        <v>481</v>
      </c>
      <c r="B126" s="400"/>
      <c r="C126" s="311"/>
      <c r="D126" s="41"/>
      <c r="F126" s="311"/>
      <c r="G126" s="311"/>
    </row>
    <row r="127" spans="1:7">
      <c r="A127" s="874" t="s">
        <v>555</v>
      </c>
      <c r="B127" s="400"/>
      <c r="C127" s="311"/>
      <c r="D127" s="41"/>
      <c r="F127" s="311"/>
      <c r="G127" s="311"/>
    </row>
    <row r="128" spans="1:7">
      <c r="A128" s="874" t="s">
        <v>556</v>
      </c>
      <c r="B128" s="400"/>
      <c r="C128" s="311"/>
      <c r="D128" s="466"/>
      <c r="F128" s="311"/>
      <c r="G128" s="311"/>
    </row>
    <row r="130" spans="1:7">
      <c r="A130" s="892" t="s">
        <v>558</v>
      </c>
      <c r="B130" s="892"/>
      <c r="C130" s="892"/>
      <c r="D130" s="892"/>
      <c r="E130" s="892"/>
      <c r="F130" s="892"/>
      <c r="G130" s="892"/>
    </row>
    <row r="131" spans="1:7" ht="15.75" thickBot="1">
      <c r="A131" s="417" t="s">
        <v>447</v>
      </c>
      <c r="B131" s="417"/>
      <c r="C131" s="461"/>
      <c r="D131" s="461"/>
      <c r="G131" s="311"/>
    </row>
    <row r="132" spans="1:7" ht="15.75" thickBot="1">
      <c r="A132" s="575" t="s">
        <v>69</v>
      </c>
      <c r="B132" s="864" t="s">
        <v>67</v>
      </c>
      <c r="C132" s="864"/>
      <c r="D132" s="865" t="s">
        <v>429</v>
      </c>
      <c r="E132" s="865"/>
      <c r="F132" s="865" t="s">
        <v>430</v>
      </c>
      <c r="G132" s="865"/>
    </row>
    <row r="133" spans="1:7">
      <c r="A133" s="545">
        <v>1975</v>
      </c>
      <c r="B133" s="893">
        <v>9.2291181677218699</v>
      </c>
      <c r="C133" s="894">
        <v>4.571080198020538</v>
      </c>
      <c r="D133" s="895">
        <v>4.571080198020538</v>
      </c>
      <c r="E133" s="896">
        <v>4.6580379697013345</v>
      </c>
      <c r="F133" s="896">
        <v>4.6580379697013345</v>
      </c>
      <c r="G133" s="897"/>
    </row>
    <row r="134" spans="1:7">
      <c r="A134" s="545">
        <v>1976</v>
      </c>
      <c r="B134" s="898">
        <v>10.6233741259287</v>
      </c>
      <c r="C134" s="899">
        <v>4.5003581816255238</v>
      </c>
      <c r="D134" s="765">
        <v>4.5003581816255238</v>
      </c>
      <c r="E134" s="766">
        <v>6.1230159443031971</v>
      </c>
      <c r="F134" s="766">
        <v>6.1230159443031971</v>
      </c>
      <c r="G134" s="767"/>
    </row>
    <row r="135" spans="1:7">
      <c r="A135" s="545">
        <v>1977</v>
      </c>
      <c r="B135" s="898">
        <v>12.060925654218826</v>
      </c>
      <c r="C135" s="899">
        <v>5.1865554509087213</v>
      </c>
      <c r="D135" s="765">
        <v>5.1865554509087213</v>
      </c>
      <c r="E135" s="766">
        <v>6.8743702033101037</v>
      </c>
      <c r="F135" s="766">
        <v>6.8743702033101037</v>
      </c>
      <c r="G135" s="767"/>
    </row>
    <row r="136" spans="1:7">
      <c r="A136" s="545">
        <v>1978</v>
      </c>
      <c r="B136" s="898">
        <v>13.645695235562332</v>
      </c>
      <c r="C136" s="899">
        <v>5.3278174687542954</v>
      </c>
      <c r="D136" s="765">
        <v>5.3278174687542954</v>
      </c>
      <c r="E136" s="766">
        <v>8.3178777668080368</v>
      </c>
      <c r="F136" s="766">
        <v>8.3178777668080368</v>
      </c>
      <c r="G136" s="767"/>
    </row>
    <row r="137" spans="1:7">
      <c r="A137" s="545">
        <v>1979</v>
      </c>
      <c r="B137" s="898">
        <v>12.115199669486488</v>
      </c>
      <c r="C137" s="899">
        <v>5.1899426606708836</v>
      </c>
      <c r="D137" s="765">
        <v>5.1899426606708836</v>
      </c>
      <c r="E137" s="766">
        <v>6.9252570088156054</v>
      </c>
      <c r="F137" s="766">
        <v>6.9252570088156054</v>
      </c>
      <c r="G137" s="767"/>
    </row>
    <row r="138" spans="1:7">
      <c r="A138" s="545">
        <v>1980</v>
      </c>
      <c r="B138" s="898">
        <v>10.406853750958406</v>
      </c>
      <c r="C138" s="899">
        <v>4.1978059154374501</v>
      </c>
      <c r="D138" s="765">
        <v>4.1978059154374501</v>
      </c>
      <c r="E138" s="766">
        <v>6.2090478355209564</v>
      </c>
      <c r="F138" s="766">
        <v>6.2090478355209564</v>
      </c>
      <c r="G138" s="767"/>
    </row>
    <row r="139" spans="1:7">
      <c r="A139" s="545">
        <v>1981</v>
      </c>
      <c r="B139" s="898">
        <v>12.333516966844822</v>
      </c>
      <c r="C139" s="899">
        <v>4.268395099627579</v>
      </c>
      <c r="D139" s="765">
        <v>4.268395099627579</v>
      </c>
      <c r="E139" s="766">
        <v>8.0651218672172433</v>
      </c>
      <c r="F139" s="766">
        <v>8.0651218672172433</v>
      </c>
      <c r="G139" s="767"/>
    </row>
    <row r="140" spans="1:7">
      <c r="A140" s="545">
        <v>1982</v>
      </c>
      <c r="B140" s="898">
        <v>14.593823809972676</v>
      </c>
      <c r="C140" s="899">
        <v>5.0310492201719406</v>
      </c>
      <c r="D140" s="765">
        <v>5.0310492201719406</v>
      </c>
      <c r="E140" s="766">
        <v>9.5627745898007355</v>
      </c>
      <c r="F140" s="766">
        <v>9.5627745898007355</v>
      </c>
      <c r="G140" s="767"/>
    </row>
    <row r="141" spans="1:7">
      <c r="A141" s="545">
        <v>1983</v>
      </c>
      <c r="B141" s="898">
        <v>18.651022525043011</v>
      </c>
      <c r="C141" s="899">
        <v>7.0012985184743624</v>
      </c>
      <c r="D141" s="765">
        <v>7.0012985184743624</v>
      </c>
      <c r="E141" s="766">
        <v>11.649724006568647</v>
      </c>
      <c r="F141" s="766">
        <v>11.649724006568647</v>
      </c>
      <c r="G141" s="767"/>
    </row>
    <row r="142" spans="1:7">
      <c r="A142" s="545">
        <v>1984</v>
      </c>
      <c r="B142" s="898">
        <v>18.780010169360626</v>
      </c>
      <c r="C142" s="899">
        <v>6.6158311608235572</v>
      </c>
      <c r="D142" s="765">
        <v>6.6158311608235572</v>
      </c>
      <c r="E142" s="766">
        <v>12.164179008537067</v>
      </c>
      <c r="F142" s="766">
        <v>12.164179008537067</v>
      </c>
      <c r="G142" s="767"/>
    </row>
    <row r="143" spans="1:7">
      <c r="A143" s="545">
        <v>1985</v>
      </c>
      <c r="B143" s="898">
        <v>20.280495486869874</v>
      </c>
      <c r="C143" s="899">
        <v>6.7821187233486748</v>
      </c>
      <c r="D143" s="765">
        <v>6.7821187233486748</v>
      </c>
      <c r="E143" s="766">
        <v>13.4983767635212</v>
      </c>
      <c r="F143" s="766">
        <v>13.4983767635212</v>
      </c>
      <c r="G143" s="767"/>
    </row>
    <row r="144" spans="1:7">
      <c r="A144" s="545">
        <v>1986</v>
      </c>
      <c r="B144" s="898">
        <v>26.509582612878869</v>
      </c>
      <c r="C144" s="899">
        <v>8.6379053696659636</v>
      </c>
      <c r="D144" s="765">
        <v>8.6379053696659636</v>
      </c>
      <c r="E144" s="766">
        <v>17.871677243212904</v>
      </c>
      <c r="F144" s="766">
        <v>17.871677243212904</v>
      </c>
      <c r="G144" s="767"/>
    </row>
    <row r="145" spans="1:7">
      <c r="A145" s="545">
        <v>1987</v>
      </c>
      <c r="B145" s="898">
        <v>24.115547353453511</v>
      </c>
      <c r="C145" s="899">
        <v>7.7308121018646201</v>
      </c>
      <c r="D145" s="765">
        <v>7.7308121018646201</v>
      </c>
      <c r="E145" s="766">
        <v>16.384735251588893</v>
      </c>
      <c r="F145" s="766">
        <v>16.384735251588893</v>
      </c>
      <c r="G145" s="767"/>
    </row>
    <row r="146" spans="1:7">
      <c r="A146" s="545">
        <v>1988</v>
      </c>
      <c r="B146" s="898">
        <v>30.635531882199356</v>
      </c>
      <c r="C146" s="899">
        <v>9.8731879173987895</v>
      </c>
      <c r="D146" s="765">
        <v>9.8731879173987895</v>
      </c>
      <c r="E146" s="766">
        <v>20.762343964800571</v>
      </c>
      <c r="F146" s="766">
        <v>20.762343964800571</v>
      </c>
      <c r="G146" s="767"/>
    </row>
    <row r="147" spans="1:7">
      <c r="A147" s="545">
        <v>1989</v>
      </c>
      <c r="B147" s="898">
        <v>20.726684981571282</v>
      </c>
      <c r="C147" s="899">
        <v>6.7270410648849266</v>
      </c>
      <c r="D147" s="765">
        <v>6.7270410648849266</v>
      </c>
      <c r="E147" s="766">
        <v>13.999643916686352</v>
      </c>
      <c r="F147" s="766">
        <v>13.999643916686352</v>
      </c>
      <c r="G147" s="767"/>
    </row>
    <row r="148" spans="1:7">
      <c r="A148" s="545">
        <v>1990</v>
      </c>
      <c r="B148" s="898">
        <v>12.641170145795094</v>
      </c>
      <c r="C148" s="899">
        <v>4.1267490872283137</v>
      </c>
      <c r="D148" s="765">
        <v>4.1267490872283137</v>
      </c>
      <c r="E148" s="766">
        <v>8.5144210585667803</v>
      </c>
      <c r="F148" s="766">
        <v>8.5144210585667803</v>
      </c>
      <c r="G148" s="767"/>
    </row>
    <row r="149" spans="1:7">
      <c r="A149" s="545">
        <v>1991</v>
      </c>
      <c r="B149" s="898">
        <v>15.730804504758005</v>
      </c>
      <c r="C149" s="899">
        <v>5.3343506892824601</v>
      </c>
      <c r="D149" s="765">
        <v>5.3343506892824601</v>
      </c>
      <c r="E149" s="766">
        <v>10.396453815475546</v>
      </c>
      <c r="F149" s="766">
        <v>10.396453815475546</v>
      </c>
      <c r="G149" s="767"/>
    </row>
    <row r="150" spans="1:7">
      <c r="A150" s="545">
        <v>1992</v>
      </c>
      <c r="B150" s="898">
        <v>14.458628931026396</v>
      </c>
      <c r="C150" s="899">
        <v>4.9548088890893993</v>
      </c>
      <c r="D150" s="765">
        <v>4.9548088890893993</v>
      </c>
      <c r="E150" s="766">
        <v>9.5038200419369954</v>
      </c>
      <c r="F150" s="766">
        <v>9.5038200419369954</v>
      </c>
      <c r="G150" s="767"/>
    </row>
    <row r="151" spans="1:7">
      <c r="A151" s="545">
        <v>1993</v>
      </c>
      <c r="B151" s="898">
        <v>16.044076591586773</v>
      </c>
      <c r="C151" s="899">
        <v>5.6038849809893678</v>
      </c>
      <c r="D151" s="765">
        <v>5.6038849809893678</v>
      </c>
      <c r="E151" s="766">
        <v>10.440191610597406</v>
      </c>
      <c r="F151" s="766">
        <v>10.440191610597406</v>
      </c>
      <c r="G151" s="767"/>
    </row>
    <row r="152" spans="1:7">
      <c r="A152" s="545">
        <v>1994</v>
      </c>
      <c r="B152" s="898">
        <v>17.788589372255416</v>
      </c>
      <c r="C152" s="899">
        <v>5.9062779818387803</v>
      </c>
      <c r="D152" s="765">
        <v>5.9062779818387803</v>
      </c>
      <c r="E152" s="766">
        <v>11.882311390416636</v>
      </c>
      <c r="F152" s="766">
        <v>11.882311390416636</v>
      </c>
      <c r="G152" s="767"/>
    </row>
    <row r="153" spans="1:7">
      <c r="A153" s="545">
        <v>1995</v>
      </c>
      <c r="B153" s="898">
        <v>17.944219044161176</v>
      </c>
      <c r="C153" s="899">
        <v>6.3415549239380118</v>
      </c>
      <c r="D153" s="765">
        <v>6.3415549239380118</v>
      </c>
      <c r="E153" s="766">
        <v>11.602664120223164</v>
      </c>
      <c r="F153" s="766">
        <v>11.602664120223164</v>
      </c>
      <c r="G153" s="767"/>
    </row>
    <row r="154" spans="1:7">
      <c r="A154" s="545">
        <v>1996</v>
      </c>
      <c r="B154" s="898">
        <v>17.024028420599734</v>
      </c>
      <c r="C154" s="899">
        <v>6.2722153085452277</v>
      </c>
      <c r="D154" s="765">
        <v>6.2722153085452277</v>
      </c>
      <c r="E154" s="766">
        <v>10.75181311205451</v>
      </c>
      <c r="F154" s="766">
        <v>10.75181311205451</v>
      </c>
      <c r="G154" s="767"/>
    </row>
    <row r="155" spans="1:7">
      <c r="A155" s="545">
        <v>1997</v>
      </c>
      <c r="B155" s="898">
        <v>17.570473748549588</v>
      </c>
      <c r="C155" s="899">
        <v>6.5967600187539635</v>
      </c>
      <c r="D155" s="765">
        <v>6.5967600187539635</v>
      </c>
      <c r="E155" s="766">
        <v>10.973713729795628</v>
      </c>
      <c r="F155" s="766">
        <v>10.973713729795628</v>
      </c>
      <c r="G155" s="767"/>
    </row>
    <row r="156" spans="1:7">
      <c r="A156" s="545">
        <v>1998</v>
      </c>
      <c r="B156" s="898">
        <v>20.750164683067069</v>
      </c>
      <c r="C156" s="899">
        <v>7.5407173908796672</v>
      </c>
      <c r="D156" s="765">
        <v>7.5407173908796672</v>
      </c>
      <c r="E156" s="766">
        <v>13.209447292187404</v>
      </c>
      <c r="F156" s="766">
        <v>13.209447292187404</v>
      </c>
      <c r="G156" s="767"/>
    </row>
    <row r="157" spans="1:7">
      <c r="A157" s="545">
        <v>1999</v>
      </c>
      <c r="B157" s="898">
        <v>20.345343691596472</v>
      </c>
      <c r="C157" s="899">
        <v>6.7048561705944643</v>
      </c>
      <c r="D157" s="765">
        <v>6.7048561705944643</v>
      </c>
      <c r="E157" s="766">
        <v>13.640487521002006</v>
      </c>
      <c r="F157" s="766">
        <v>13.640487521002006</v>
      </c>
      <c r="G157" s="767"/>
    </row>
    <row r="158" spans="1:7">
      <c r="A158" s="545">
        <v>2000</v>
      </c>
      <c r="B158" s="898">
        <v>16.136628032612997</v>
      </c>
      <c r="C158" s="899">
        <v>4.9089537863092634</v>
      </c>
      <c r="D158" s="765">
        <v>4.9089537863092634</v>
      </c>
      <c r="E158" s="766">
        <v>11.227674246303735</v>
      </c>
      <c r="F158" s="766">
        <v>11.227674246303735</v>
      </c>
      <c r="G158" s="767"/>
    </row>
    <row r="159" spans="1:7">
      <c r="A159" s="545">
        <v>2001</v>
      </c>
      <c r="B159" s="898">
        <v>17.842854947241435</v>
      </c>
      <c r="C159" s="899">
        <v>6.1769798653027417</v>
      </c>
      <c r="D159" s="765">
        <v>6.1769798653027417</v>
      </c>
      <c r="E159" s="766">
        <v>11.66587508193869</v>
      </c>
      <c r="F159" s="766">
        <v>11.66587508193869</v>
      </c>
      <c r="G159" s="767"/>
    </row>
    <row r="160" spans="1:7">
      <c r="A160" s="545">
        <v>2002</v>
      </c>
      <c r="B160" s="898">
        <v>18.741295245027125</v>
      </c>
      <c r="C160" s="899">
        <v>6.2195173164131958</v>
      </c>
      <c r="D160" s="765">
        <v>6.2195173164131958</v>
      </c>
      <c r="E160" s="766">
        <v>12.521777928613931</v>
      </c>
      <c r="F160" s="766">
        <v>12.521777928613931</v>
      </c>
      <c r="G160" s="767"/>
    </row>
    <row r="161" spans="1:7">
      <c r="A161" s="545">
        <v>2003</v>
      </c>
      <c r="B161" s="898">
        <v>18.450029982262315</v>
      </c>
      <c r="C161" s="899">
        <v>6.513018550951136</v>
      </c>
      <c r="D161" s="765">
        <v>6.513018550951136</v>
      </c>
      <c r="E161" s="766">
        <v>11.937011431311179</v>
      </c>
      <c r="F161" s="766">
        <v>11.937011431311179</v>
      </c>
      <c r="G161" s="767"/>
    </row>
    <row r="162" spans="1:7">
      <c r="A162" s="545">
        <v>2004</v>
      </c>
      <c r="B162" s="898">
        <v>16.081089630772041</v>
      </c>
      <c r="C162" s="899">
        <v>5.5479595055934992</v>
      </c>
      <c r="D162" s="765">
        <v>5.5479595055934992</v>
      </c>
      <c r="E162" s="766">
        <v>10.533130125178543</v>
      </c>
      <c r="F162" s="766">
        <v>10.533130125178543</v>
      </c>
      <c r="G162" s="767"/>
    </row>
    <row r="163" spans="1:7">
      <c r="A163" s="545">
        <v>2005</v>
      </c>
      <c r="B163" s="898">
        <v>14.572929479778477</v>
      </c>
      <c r="C163" s="899">
        <v>4.9584190548683669</v>
      </c>
      <c r="D163" s="765">
        <v>4.9584190548683669</v>
      </c>
      <c r="E163" s="766">
        <v>9.6145104249101117</v>
      </c>
      <c r="F163" s="766">
        <v>9.6145104249101117</v>
      </c>
      <c r="G163" s="767"/>
    </row>
    <row r="164" spans="1:7">
      <c r="A164" s="545">
        <v>2006</v>
      </c>
      <c r="B164" s="898">
        <v>12.804268681202402</v>
      </c>
      <c r="C164" s="899">
        <v>4.3326196575727423</v>
      </c>
      <c r="D164" s="765">
        <v>4.3326196575727423</v>
      </c>
      <c r="E164" s="766">
        <v>8.4716490236296593</v>
      </c>
      <c r="F164" s="766">
        <v>8.4716490236296593</v>
      </c>
      <c r="G164" s="767"/>
    </row>
    <row r="165" spans="1:7">
      <c r="A165" s="545">
        <v>2007</v>
      </c>
      <c r="B165" s="898">
        <v>13.238910966902798</v>
      </c>
      <c r="C165" s="899">
        <v>4.7679251126474576</v>
      </c>
      <c r="D165" s="765">
        <v>4.7679251126474576</v>
      </c>
      <c r="E165" s="766">
        <v>8.4709858542553409</v>
      </c>
      <c r="F165" s="766">
        <v>8.4709858542553409</v>
      </c>
      <c r="G165" s="767"/>
    </row>
    <row r="166" spans="1:7">
      <c r="A166" s="545">
        <v>2008</v>
      </c>
      <c r="B166" s="898">
        <v>13.481835825743902</v>
      </c>
      <c r="C166" s="899">
        <v>4.5986307561889825</v>
      </c>
      <c r="D166" s="765">
        <v>4.5986307561889825</v>
      </c>
      <c r="E166" s="766">
        <v>8.8832050695549185</v>
      </c>
      <c r="F166" s="766">
        <v>8.8832050695549185</v>
      </c>
      <c r="G166" s="767"/>
    </row>
    <row r="167" spans="1:7">
      <c r="A167" s="545">
        <v>2009</v>
      </c>
      <c r="B167" s="898">
        <v>20.103883024240123</v>
      </c>
      <c r="C167" s="899">
        <v>7.2308500666814659</v>
      </c>
      <c r="D167" s="765">
        <v>7.2308500666814659</v>
      </c>
      <c r="E167" s="766">
        <v>12.873032957558655</v>
      </c>
      <c r="F167" s="766">
        <v>12.873032957558655</v>
      </c>
      <c r="G167" s="767"/>
    </row>
    <row r="168" spans="1:7" ht="15.75" thickBot="1">
      <c r="A168" s="557" t="s">
        <v>460</v>
      </c>
      <c r="B168" s="900">
        <v>18.931050753184348</v>
      </c>
      <c r="C168" s="901">
        <v>6.9001187249844138</v>
      </c>
      <c r="D168" s="770">
        <v>6.9001187249844138</v>
      </c>
      <c r="E168" s="902">
        <v>12.030932028199933</v>
      </c>
      <c r="F168" s="902">
        <v>12.030932028199933</v>
      </c>
      <c r="G168" s="771"/>
    </row>
    <row r="169" spans="1:7">
      <c r="A169" s="891" t="s">
        <v>72</v>
      </c>
      <c r="B169" s="311"/>
      <c r="C169" s="311"/>
      <c r="D169" s="311"/>
      <c r="F169" s="311"/>
      <c r="G169" s="311"/>
    </row>
    <row r="170" spans="1:7">
      <c r="A170" s="874" t="s">
        <v>481</v>
      </c>
      <c r="B170" s="311"/>
      <c r="C170" s="311"/>
      <c r="D170" s="311"/>
      <c r="F170" s="311"/>
      <c r="G170" s="311"/>
    </row>
    <row r="171" spans="1:7">
      <c r="A171" s="874" t="s">
        <v>555</v>
      </c>
      <c r="B171" s="311"/>
      <c r="C171" s="311"/>
      <c r="D171" s="311"/>
      <c r="F171" s="311"/>
      <c r="G171" s="311"/>
    </row>
    <row r="172" spans="1:7">
      <c r="A172" s="903" t="s">
        <v>556</v>
      </c>
      <c r="B172" s="400"/>
      <c r="C172" s="311"/>
      <c r="D172" s="311"/>
      <c r="F172" s="311"/>
      <c r="G172" s="311"/>
    </row>
  </sheetData>
  <mergeCells count="272">
    <mergeCell ref="B167:C167"/>
    <mergeCell ref="D167:E167"/>
    <mergeCell ref="F167:G167"/>
    <mergeCell ref="B168:C168"/>
    <mergeCell ref="D168:E168"/>
    <mergeCell ref="F168:G168"/>
    <mergeCell ref="B165:C165"/>
    <mergeCell ref="D165:E165"/>
    <mergeCell ref="F165:G165"/>
    <mergeCell ref="B166:C166"/>
    <mergeCell ref="D166:E166"/>
    <mergeCell ref="F166:G166"/>
    <mergeCell ref="B163:C163"/>
    <mergeCell ref="D163:E163"/>
    <mergeCell ref="F163:G163"/>
    <mergeCell ref="B164:C164"/>
    <mergeCell ref="D164:E164"/>
    <mergeCell ref="F164:G164"/>
    <mergeCell ref="B161:C161"/>
    <mergeCell ref="D161:E161"/>
    <mergeCell ref="F161:G161"/>
    <mergeCell ref="B162:C162"/>
    <mergeCell ref="D162:E162"/>
    <mergeCell ref="F162:G162"/>
    <mergeCell ref="B159:C159"/>
    <mergeCell ref="D159:E159"/>
    <mergeCell ref="F159:G159"/>
    <mergeCell ref="B160:C160"/>
    <mergeCell ref="D160:E160"/>
    <mergeCell ref="F160:G160"/>
    <mergeCell ref="B157:C157"/>
    <mergeCell ref="D157:E157"/>
    <mergeCell ref="F157:G157"/>
    <mergeCell ref="B158:C158"/>
    <mergeCell ref="D158:E158"/>
    <mergeCell ref="F158:G158"/>
    <mergeCell ref="B155:C155"/>
    <mergeCell ref="D155:E155"/>
    <mergeCell ref="F155:G155"/>
    <mergeCell ref="B156:C156"/>
    <mergeCell ref="D156:E156"/>
    <mergeCell ref="F156:G156"/>
    <mergeCell ref="B153:C153"/>
    <mergeCell ref="D153:E153"/>
    <mergeCell ref="F153:G153"/>
    <mergeCell ref="B154:C154"/>
    <mergeCell ref="D154:E154"/>
    <mergeCell ref="F154:G154"/>
    <mergeCell ref="B151:C151"/>
    <mergeCell ref="D151:E151"/>
    <mergeCell ref="F151:G151"/>
    <mergeCell ref="B152:C152"/>
    <mergeCell ref="D152:E152"/>
    <mergeCell ref="F152:G152"/>
    <mergeCell ref="B149:C149"/>
    <mergeCell ref="D149:E149"/>
    <mergeCell ref="F149:G149"/>
    <mergeCell ref="B150:C150"/>
    <mergeCell ref="D150:E150"/>
    <mergeCell ref="F150:G150"/>
    <mergeCell ref="B147:C147"/>
    <mergeCell ref="D147:E147"/>
    <mergeCell ref="F147:G147"/>
    <mergeCell ref="B148:C148"/>
    <mergeCell ref="D148:E148"/>
    <mergeCell ref="F148:G148"/>
    <mergeCell ref="B145:C145"/>
    <mergeCell ref="D145:E145"/>
    <mergeCell ref="F145:G145"/>
    <mergeCell ref="B146:C146"/>
    <mergeCell ref="D146:E146"/>
    <mergeCell ref="F146:G146"/>
    <mergeCell ref="B143:C143"/>
    <mergeCell ref="D143:E143"/>
    <mergeCell ref="F143:G143"/>
    <mergeCell ref="B144:C144"/>
    <mergeCell ref="D144:E144"/>
    <mergeCell ref="F144:G144"/>
    <mergeCell ref="B141:C141"/>
    <mergeCell ref="D141:E141"/>
    <mergeCell ref="F141:G141"/>
    <mergeCell ref="B142:C142"/>
    <mergeCell ref="D142:E142"/>
    <mergeCell ref="F142:G142"/>
    <mergeCell ref="B139:C139"/>
    <mergeCell ref="D139:E139"/>
    <mergeCell ref="F139:G139"/>
    <mergeCell ref="B140:C140"/>
    <mergeCell ref="D140:E140"/>
    <mergeCell ref="F140:G140"/>
    <mergeCell ref="B137:C137"/>
    <mergeCell ref="D137:E137"/>
    <mergeCell ref="F137:G137"/>
    <mergeCell ref="B138:C138"/>
    <mergeCell ref="D138:E138"/>
    <mergeCell ref="F138:G138"/>
    <mergeCell ref="B135:C135"/>
    <mergeCell ref="D135:E135"/>
    <mergeCell ref="F135:G135"/>
    <mergeCell ref="B136:C136"/>
    <mergeCell ref="D136:E136"/>
    <mergeCell ref="F136:G136"/>
    <mergeCell ref="B133:C133"/>
    <mergeCell ref="D133:E133"/>
    <mergeCell ref="F133:G133"/>
    <mergeCell ref="B134:C134"/>
    <mergeCell ref="D134:E134"/>
    <mergeCell ref="F134:G134"/>
    <mergeCell ref="B124:C124"/>
    <mergeCell ref="D124:E124"/>
    <mergeCell ref="F124:G124"/>
    <mergeCell ref="A130:G130"/>
    <mergeCell ref="A131:B131"/>
    <mergeCell ref="B132:C132"/>
    <mergeCell ref="D132:E132"/>
    <mergeCell ref="F132:G132"/>
    <mergeCell ref="B122:C122"/>
    <mergeCell ref="D122:E122"/>
    <mergeCell ref="F122:G122"/>
    <mergeCell ref="B123:C123"/>
    <mergeCell ref="D123:E123"/>
    <mergeCell ref="F123:G123"/>
    <mergeCell ref="B120:C120"/>
    <mergeCell ref="D120:E120"/>
    <mergeCell ref="F120:G120"/>
    <mergeCell ref="B121:C121"/>
    <mergeCell ref="D121:E121"/>
    <mergeCell ref="F121:G121"/>
    <mergeCell ref="B118:C118"/>
    <mergeCell ref="D118:E118"/>
    <mergeCell ref="F118:G118"/>
    <mergeCell ref="B119:C119"/>
    <mergeCell ref="D119:E119"/>
    <mergeCell ref="F119:G119"/>
    <mergeCell ref="B116:C116"/>
    <mergeCell ref="D116:E116"/>
    <mergeCell ref="F116:G116"/>
    <mergeCell ref="B117:C117"/>
    <mergeCell ref="D117:E117"/>
    <mergeCell ref="F117:G117"/>
    <mergeCell ref="B114:C114"/>
    <mergeCell ref="D114:E114"/>
    <mergeCell ref="F114:G114"/>
    <mergeCell ref="B115:C115"/>
    <mergeCell ref="D115:E115"/>
    <mergeCell ref="F115:G115"/>
    <mergeCell ref="B112:C112"/>
    <mergeCell ref="D112:E112"/>
    <mergeCell ref="F112:G112"/>
    <mergeCell ref="B113:C113"/>
    <mergeCell ref="D113:E113"/>
    <mergeCell ref="F113:G113"/>
    <mergeCell ref="B110:C110"/>
    <mergeCell ref="D110:E110"/>
    <mergeCell ref="F110:G110"/>
    <mergeCell ref="B111:C111"/>
    <mergeCell ref="D111:E111"/>
    <mergeCell ref="F111:G111"/>
    <mergeCell ref="B108:C108"/>
    <mergeCell ref="D108:E108"/>
    <mergeCell ref="F108:G108"/>
    <mergeCell ref="B109:C109"/>
    <mergeCell ref="D109:E109"/>
    <mergeCell ref="F109:G109"/>
    <mergeCell ref="B106:C106"/>
    <mergeCell ref="D106:E106"/>
    <mergeCell ref="F106:G106"/>
    <mergeCell ref="B107:C107"/>
    <mergeCell ref="D107:E107"/>
    <mergeCell ref="F107:G107"/>
    <mergeCell ref="B104:C104"/>
    <mergeCell ref="D104:E104"/>
    <mergeCell ref="F104:G104"/>
    <mergeCell ref="B105:C105"/>
    <mergeCell ref="D105:E105"/>
    <mergeCell ref="F105:G105"/>
    <mergeCell ref="B102:C102"/>
    <mergeCell ref="D102:E102"/>
    <mergeCell ref="F102:G102"/>
    <mergeCell ref="B103:C103"/>
    <mergeCell ref="D103:E103"/>
    <mergeCell ref="F103:G103"/>
    <mergeCell ref="B100:C100"/>
    <mergeCell ref="D100:E100"/>
    <mergeCell ref="F100:G100"/>
    <mergeCell ref="B101:C101"/>
    <mergeCell ref="D101:E101"/>
    <mergeCell ref="F101:G101"/>
    <mergeCell ref="B98:C98"/>
    <mergeCell ref="D98:E98"/>
    <mergeCell ref="F98:G98"/>
    <mergeCell ref="B99:C99"/>
    <mergeCell ref="D99:E99"/>
    <mergeCell ref="F99:G99"/>
    <mergeCell ref="B96:C96"/>
    <mergeCell ref="D96:E96"/>
    <mergeCell ref="F96:G96"/>
    <mergeCell ref="B97:C97"/>
    <mergeCell ref="D97:E97"/>
    <mergeCell ref="F97:G97"/>
    <mergeCell ref="B94:C94"/>
    <mergeCell ref="D94:E94"/>
    <mergeCell ref="F94:G94"/>
    <mergeCell ref="B95:C95"/>
    <mergeCell ref="D95:E95"/>
    <mergeCell ref="F95:G95"/>
    <mergeCell ref="B92:C92"/>
    <mergeCell ref="D92:E92"/>
    <mergeCell ref="F92:G92"/>
    <mergeCell ref="B93:C93"/>
    <mergeCell ref="D93:E93"/>
    <mergeCell ref="F93:G93"/>
    <mergeCell ref="B90:C90"/>
    <mergeCell ref="D90:E90"/>
    <mergeCell ref="F90:G90"/>
    <mergeCell ref="B91:C91"/>
    <mergeCell ref="D91:E91"/>
    <mergeCell ref="F91:G91"/>
    <mergeCell ref="A80:G80"/>
    <mergeCell ref="A87:G87"/>
    <mergeCell ref="A88:B88"/>
    <mergeCell ref="B89:C89"/>
    <mergeCell ref="D89:E89"/>
    <mergeCell ref="F89:G89"/>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A41:B41"/>
    <mergeCell ref="A42:A43"/>
    <mergeCell ref="B42:C42"/>
    <mergeCell ref="D42:E42"/>
    <mergeCell ref="F42:G42"/>
    <mergeCell ref="B43:C43"/>
    <mergeCell ref="A1:E1"/>
    <mergeCell ref="A2:A3"/>
    <mergeCell ref="B2:D2"/>
    <mergeCell ref="E2:E3"/>
    <mergeCell ref="A38:G38"/>
    <mergeCell ref="A40:G40"/>
  </mergeCells>
  <hyperlinks>
    <hyperlink ref="A37" r:id="rId1" display="http://www.uaestatistics.gov.ae/"/>
    <hyperlink ref="A84" r:id="rId2" display="http://www.uaestatistics.gov.ae/"/>
    <hyperlink ref="A127" r:id="rId3" display="http://www.uaestatistics.gov.ae/"/>
    <hyperlink ref="A171" r:id="rId4" display="http://www.uaestatistics.gov.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2:AF344"/>
  <sheetViews>
    <sheetView rightToLeft="1" workbookViewId="0">
      <selection activeCell="J16" sqref="J16"/>
    </sheetView>
  </sheetViews>
  <sheetFormatPr defaultRowHeight="15"/>
  <cols>
    <col min="1" max="1" width="9.140625" style="904"/>
    <col min="2" max="3" width="17.7109375" style="904" customWidth="1"/>
    <col min="4" max="4" width="15.5703125" style="904" customWidth="1"/>
    <col min="5" max="5" width="12.7109375" style="904" customWidth="1"/>
    <col min="6" max="6" width="15.42578125" style="904" customWidth="1"/>
    <col min="7" max="257" width="9.140625" style="904"/>
    <col min="258" max="259" width="17.7109375" style="904" customWidth="1"/>
    <col min="260" max="260" width="15.5703125" style="904" customWidth="1"/>
    <col min="261" max="261" width="12.7109375" style="904" customWidth="1"/>
    <col min="262" max="262" width="15.42578125" style="904" customWidth="1"/>
    <col min="263" max="513" width="9.140625" style="904"/>
    <col min="514" max="515" width="17.7109375" style="904" customWidth="1"/>
    <col min="516" max="516" width="15.5703125" style="904" customWidth="1"/>
    <col min="517" max="517" width="12.7109375" style="904" customWidth="1"/>
    <col min="518" max="518" width="15.42578125" style="904" customWidth="1"/>
    <col min="519" max="769" width="9.140625" style="904"/>
    <col min="770" max="771" width="17.7109375" style="904" customWidth="1"/>
    <col min="772" max="772" width="15.5703125" style="904" customWidth="1"/>
    <col min="773" max="773" width="12.7109375" style="904" customWidth="1"/>
    <col min="774" max="774" width="15.42578125" style="904" customWidth="1"/>
    <col min="775" max="1025" width="9.140625" style="904"/>
    <col min="1026" max="1027" width="17.7109375" style="904" customWidth="1"/>
    <col min="1028" max="1028" width="15.5703125" style="904" customWidth="1"/>
    <col min="1029" max="1029" width="12.7109375" style="904" customWidth="1"/>
    <col min="1030" max="1030" width="15.42578125" style="904" customWidth="1"/>
    <col min="1031" max="1281" width="9.140625" style="904"/>
    <col min="1282" max="1283" width="17.7109375" style="904" customWidth="1"/>
    <col min="1284" max="1284" width="15.5703125" style="904" customWidth="1"/>
    <col min="1285" max="1285" width="12.7109375" style="904" customWidth="1"/>
    <col min="1286" max="1286" width="15.42578125" style="904" customWidth="1"/>
    <col min="1287" max="1537" width="9.140625" style="904"/>
    <col min="1538" max="1539" width="17.7109375" style="904" customWidth="1"/>
    <col min="1540" max="1540" width="15.5703125" style="904" customWidth="1"/>
    <col min="1541" max="1541" width="12.7109375" style="904" customWidth="1"/>
    <col min="1542" max="1542" width="15.42578125" style="904" customWidth="1"/>
    <col min="1543" max="1793" width="9.140625" style="904"/>
    <col min="1794" max="1795" width="17.7109375" style="904" customWidth="1"/>
    <col min="1796" max="1796" width="15.5703125" style="904" customWidth="1"/>
    <col min="1797" max="1797" width="12.7109375" style="904" customWidth="1"/>
    <col min="1798" max="1798" width="15.42578125" style="904" customWidth="1"/>
    <col min="1799" max="2049" width="9.140625" style="904"/>
    <col min="2050" max="2051" width="17.7109375" style="904" customWidth="1"/>
    <col min="2052" max="2052" width="15.5703125" style="904" customWidth="1"/>
    <col min="2053" max="2053" width="12.7109375" style="904" customWidth="1"/>
    <col min="2054" max="2054" width="15.42578125" style="904" customWidth="1"/>
    <col min="2055" max="2305" width="9.140625" style="904"/>
    <col min="2306" max="2307" width="17.7109375" style="904" customWidth="1"/>
    <col min="2308" max="2308" width="15.5703125" style="904" customWidth="1"/>
    <col min="2309" max="2309" width="12.7109375" style="904" customWidth="1"/>
    <col min="2310" max="2310" width="15.42578125" style="904" customWidth="1"/>
    <col min="2311" max="2561" width="9.140625" style="904"/>
    <col min="2562" max="2563" width="17.7109375" style="904" customWidth="1"/>
    <col min="2564" max="2564" width="15.5703125" style="904" customWidth="1"/>
    <col min="2565" max="2565" width="12.7109375" style="904" customWidth="1"/>
    <col min="2566" max="2566" width="15.42578125" style="904" customWidth="1"/>
    <col min="2567" max="2817" width="9.140625" style="904"/>
    <col min="2818" max="2819" width="17.7109375" style="904" customWidth="1"/>
    <col min="2820" max="2820" width="15.5703125" style="904" customWidth="1"/>
    <col min="2821" max="2821" width="12.7109375" style="904" customWidth="1"/>
    <col min="2822" max="2822" width="15.42578125" style="904" customWidth="1"/>
    <col min="2823" max="3073" width="9.140625" style="904"/>
    <col min="3074" max="3075" width="17.7109375" style="904" customWidth="1"/>
    <col min="3076" max="3076" width="15.5703125" style="904" customWidth="1"/>
    <col min="3077" max="3077" width="12.7109375" style="904" customWidth="1"/>
    <col min="3078" max="3078" width="15.42578125" style="904" customWidth="1"/>
    <col min="3079" max="3329" width="9.140625" style="904"/>
    <col min="3330" max="3331" width="17.7109375" style="904" customWidth="1"/>
    <col min="3332" max="3332" width="15.5703125" style="904" customWidth="1"/>
    <col min="3333" max="3333" width="12.7109375" style="904" customWidth="1"/>
    <col min="3334" max="3334" width="15.42578125" style="904" customWidth="1"/>
    <col min="3335" max="3585" width="9.140625" style="904"/>
    <col min="3586" max="3587" width="17.7109375" style="904" customWidth="1"/>
    <col min="3588" max="3588" width="15.5703125" style="904" customWidth="1"/>
    <col min="3589" max="3589" width="12.7109375" style="904" customWidth="1"/>
    <col min="3590" max="3590" width="15.42578125" style="904" customWidth="1"/>
    <col min="3591" max="3841" width="9.140625" style="904"/>
    <col min="3842" max="3843" width="17.7109375" style="904" customWidth="1"/>
    <col min="3844" max="3844" width="15.5703125" style="904" customWidth="1"/>
    <col min="3845" max="3845" width="12.7109375" style="904" customWidth="1"/>
    <col min="3846" max="3846" width="15.42578125" style="904" customWidth="1"/>
    <col min="3847" max="4097" width="9.140625" style="904"/>
    <col min="4098" max="4099" width="17.7109375" style="904" customWidth="1"/>
    <col min="4100" max="4100" width="15.5703125" style="904" customWidth="1"/>
    <col min="4101" max="4101" width="12.7109375" style="904" customWidth="1"/>
    <col min="4102" max="4102" width="15.42578125" style="904" customWidth="1"/>
    <col min="4103" max="4353" width="9.140625" style="904"/>
    <col min="4354" max="4355" width="17.7109375" style="904" customWidth="1"/>
    <col min="4356" max="4356" width="15.5703125" style="904" customWidth="1"/>
    <col min="4357" max="4357" width="12.7109375" style="904" customWidth="1"/>
    <col min="4358" max="4358" width="15.42578125" style="904" customWidth="1"/>
    <col min="4359" max="4609" width="9.140625" style="904"/>
    <col min="4610" max="4611" width="17.7109375" style="904" customWidth="1"/>
    <col min="4612" max="4612" width="15.5703125" style="904" customWidth="1"/>
    <col min="4613" max="4613" width="12.7109375" style="904" customWidth="1"/>
    <col min="4614" max="4614" width="15.42578125" style="904" customWidth="1"/>
    <col min="4615" max="4865" width="9.140625" style="904"/>
    <col min="4866" max="4867" width="17.7109375" style="904" customWidth="1"/>
    <col min="4868" max="4868" width="15.5703125" style="904" customWidth="1"/>
    <col min="4869" max="4869" width="12.7109375" style="904" customWidth="1"/>
    <col min="4870" max="4870" width="15.42578125" style="904" customWidth="1"/>
    <col min="4871" max="5121" width="9.140625" style="904"/>
    <col min="5122" max="5123" width="17.7109375" style="904" customWidth="1"/>
    <col min="5124" max="5124" width="15.5703125" style="904" customWidth="1"/>
    <col min="5125" max="5125" width="12.7109375" style="904" customWidth="1"/>
    <col min="5126" max="5126" width="15.42578125" style="904" customWidth="1"/>
    <col min="5127" max="5377" width="9.140625" style="904"/>
    <col min="5378" max="5379" width="17.7109375" style="904" customWidth="1"/>
    <col min="5380" max="5380" width="15.5703125" style="904" customWidth="1"/>
    <col min="5381" max="5381" width="12.7109375" style="904" customWidth="1"/>
    <col min="5382" max="5382" width="15.42578125" style="904" customWidth="1"/>
    <col min="5383" max="5633" width="9.140625" style="904"/>
    <col min="5634" max="5635" width="17.7109375" style="904" customWidth="1"/>
    <col min="5636" max="5636" width="15.5703125" style="904" customWidth="1"/>
    <col min="5637" max="5637" width="12.7109375" style="904" customWidth="1"/>
    <col min="5638" max="5638" width="15.42578125" style="904" customWidth="1"/>
    <col min="5639" max="5889" width="9.140625" style="904"/>
    <col min="5890" max="5891" width="17.7109375" style="904" customWidth="1"/>
    <col min="5892" max="5892" width="15.5703125" style="904" customWidth="1"/>
    <col min="5893" max="5893" width="12.7109375" style="904" customWidth="1"/>
    <col min="5894" max="5894" width="15.42578125" style="904" customWidth="1"/>
    <col min="5895" max="6145" width="9.140625" style="904"/>
    <col min="6146" max="6147" width="17.7109375" style="904" customWidth="1"/>
    <col min="6148" max="6148" width="15.5703125" style="904" customWidth="1"/>
    <col min="6149" max="6149" width="12.7109375" style="904" customWidth="1"/>
    <col min="6150" max="6150" width="15.42578125" style="904" customWidth="1"/>
    <col min="6151" max="6401" width="9.140625" style="904"/>
    <col min="6402" max="6403" width="17.7109375" style="904" customWidth="1"/>
    <col min="6404" max="6404" width="15.5703125" style="904" customWidth="1"/>
    <col min="6405" max="6405" width="12.7109375" style="904" customWidth="1"/>
    <col min="6406" max="6406" width="15.42578125" style="904" customWidth="1"/>
    <col min="6407" max="6657" width="9.140625" style="904"/>
    <col min="6658" max="6659" width="17.7109375" style="904" customWidth="1"/>
    <col min="6660" max="6660" width="15.5703125" style="904" customWidth="1"/>
    <col min="6661" max="6661" width="12.7109375" style="904" customWidth="1"/>
    <col min="6662" max="6662" width="15.42578125" style="904" customWidth="1"/>
    <col min="6663" max="6913" width="9.140625" style="904"/>
    <col min="6914" max="6915" width="17.7109375" style="904" customWidth="1"/>
    <col min="6916" max="6916" width="15.5703125" style="904" customWidth="1"/>
    <col min="6917" max="6917" width="12.7109375" style="904" customWidth="1"/>
    <col min="6918" max="6918" width="15.42578125" style="904" customWidth="1"/>
    <col min="6919" max="7169" width="9.140625" style="904"/>
    <col min="7170" max="7171" width="17.7109375" style="904" customWidth="1"/>
    <col min="7172" max="7172" width="15.5703125" style="904" customWidth="1"/>
    <col min="7173" max="7173" width="12.7109375" style="904" customWidth="1"/>
    <col min="7174" max="7174" width="15.42578125" style="904" customWidth="1"/>
    <col min="7175" max="7425" width="9.140625" style="904"/>
    <col min="7426" max="7427" width="17.7109375" style="904" customWidth="1"/>
    <col min="7428" max="7428" width="15.5703125" style="904" customWidth="1"/>
    <col min="7429" max="7429" width="12.7109375" style="904" customWidth="1"/>
    <col min="7430" max="7430" width="15.42578125" style="904" customWidth="1"/>
    <col min="7431" max="7681" width="9.140625" style="904"/>
    <col min="7682" max="7683" width="17.7109375" style="904" customWidth="1"/>
    <col min="7684" max="7684" width="15.5703125" style="904" customWidth="1"/>
    <col min="7685" max="7685" width="12.7109375" style="904" customWidth="1"/>
    <col min="7686" max="7686" width="15.42578125" style="904" customWidth="1"/>
    <col min="7687" max="7937" width="9.140625" style="904"/>
    <col min="7938" max="7939" width="17.7109375" style="904" customWidth="1"/>
    <col min="7940" max="7940" width="15.5703125" style="904" customWidth="1"/>
    <col min="7941" max="7941" width="12.7109375" style="904" customWidth="1"/>
    <col min="7942" max="7942" width="15.42578125" style="904" customWidth="1"/>
    <col min="7943" max="8193" width="9.140625" style="904"/>
    <col min="8194" max="8195" width="17.7109375" style="904" customWidth="1"/>
    <col min="8196" max="8196" width="15.5703125" style="904" customWidth="1"/>
    <col min="8197" max="8197" width="12.7109375" style="904" customWidth="1"/>
    <col min="8198" max="8198" width="15.42578125" style="904" customWidth="1"/>
    <col min="8199" max="8449" width="9.140625" style="904"/>
    <col min="8450" max="8451" width="17.7109375" style="904" customWidth="1"/>
    <col min="8452" max="8452" width="15.5703125" style="904" customWidth="1"/>
    <col min="8453" max="8453" width="12.7109375" style="904" customWidth="1"/>
    <col min="8454" max="8454" width="15.42578125" style="904" customWidth="1"/>
    <col min="8455" max="8705" width="9.140625" style="904"/>
    <col min="8706" max="8707" width="17.7109375" style="904" customWidth="1"/>
    <col min="8708" max="8708" width="15.5703125" style="904" customWidth="1"/>
    <col min="8709" max="8709" width="12.7109375" style="904" customWidth="1"/>
    <col min="8710" max="8710" width="15.42578125" style="904" customWidth="1"/>
    <col min="8711" max="8961" width="9.140625" style="904"/>
    <col min="8962" max="8963" width="17.7109375" style="904" customWidth="1"/>
    <col min="8964" max="8964" width="15.5703125" style="904" customWidth="1"/>
    <col min="8965" max="8965" width="12.7109375" style="904" customWidth="1"/>
    <col min="8966" max="8966" width="15.42578125" style="904" customWidth="1"/>
    <col min="8967" max="9217" width="9.140625" style="904"/>
    <col min="9218" max="9219" width="17.7109375" style="904" customWidth="1"/>
    <col min="9220" max="9220" width="15.5703125" style="904" customWidth="1"/>
    <col min="9221" max="9221" width="12.7109375" style="904" customWidth="1"/>
    <col min="9222" max="9222" width="15.42578125" style="904" customWidth="1"/>
    <col min="9223" max="9473" width="9.140625" style="904"/>
    <col min="9474" max="9475" width="17.7109375" style="904" customWidth="1"/>
    <col min="9476" max="9476" width="15.5703125" style="904" customWidth="1"/>
    <col min="9477" max="9477" width="12.7109375" style="904" customWidth="1"/>
    <col min="9478" max="9478" width="15.42578125" style="904" customWidth="1"/>
    <col min="9479" max="9729" width="9.140625" style="904"/>
    <col min="9730" max="9731" width="17.7109375" style="904" customWidth="1"/>
    <col min="9732" max="9732" width="15.5703125" style="904" customWidth="1"/>
    <col min="9733" max="9733" width="12.7109375" style="904" customWidth="1"/>
    <col min="9734" max="9734" width="15.42578125" style="904" customWidth="1"/>
    <col min="9735" max="9985" width="9.140625" style="904"/>
    <col min="9986" max="9987" width="17.7109375" style="904" customWidth="1"/>
    <col min="9988" max="9988" width="15.5703125" style="904" customWidth="1"/>
    <col min="9989" max="9989" width="12.7109375" style="904" customWidth="1"/>
    <col min="9990" max="9990" width="15.42578125" style="904" customWidth="1"/>
    <col min="9991" max="10241" width="9.140625" style="904"/>
    <col min="10242" max="10243" width="17.7109375" style="904" customWidth="1"/>
    <col min="10244" max="10244" width="15.5703125" style="904" customWidth="1"/>
    <col min="10245" max="10245" width="12.7109375" style="904" customWidth="1"/>
    <col min="10246" max="10246" width="15.42578125" style="904" customWidth="1"/>
    <col min="10247" max="10497" width="9.140625" style="904"/>
    <col min="10498" max="10499" width="17.7109375" style="904" customWidth="1"/>
    <col min="10500" max="10500" width="15.5703125" style="904" customWidth="1"/>
    <col min="10501" max="10501" width="12.7109375" style="904" customWidth="1"/>
    <col min="10502" max="10502" width="15.42578125" style="904" customWidth="1"/>
    <col min="10503" max="10753" width="9.140625" style="904"/>
    <col min="10754" max="10755" width="17.7109375" style="904" customWidth="1"/>
    <col min="10756" max="10756" width="15.5703125" style="904" customWidth="1"/>
    <col min="10757" max="10757" width="12.7109375" style="904" customWidth="1"/>
    <col min="10758" max="10758" width="15.42578125" style="904" customWidth="1"/>
    <col min="10759" max="11009" width="9.140625" style="904"/>
    <col min="11010" max="11011" width="17.7109375" style="904" customWidth="1"/>
    <col min="11012" max="11012" width="15.5703125" style="904" customWidth="1"/>
    <col min="11013" max="11013" width="12.7109375" style="904" customWidth="1"/>
    <col min="11014" max="11014" width="15.42578125" style="904" customWidth="1"/>
    <col min="11015" max="11265" width="9.140625" style="904"/>
    <col min="11266" max="11267" width="17.7109375" style="904" customWidth="1"/>
    <col min="11268" max="11268" width="15.5703125" style="904" customWidth="1"/>
    <col min="11269" max="11269" width="12.7109375" style="904" customWidth="1"/>
    <col min="11270" max="11270" width="15.42578125" style="904" customWidth="1"/>
    <col min="11271" max="11521" width="9.140625" style="904"/>
    <col min="11522" max="11523" width="17.7109375" style="904" customWidth="1"/>
    <col min="11524" max="11524" width="15.5703125" style="904" customWidth="1"/>
    <col min="11525" max="11525" width="12.7109375" style="904" customWidth="1"/>
    <col min="11526" max="11526" width="15.42578125" style="904" customWidth="1"/>
    <col min="11527" max="11777" width="9.140625" style="904"/>
    <col min="11778" max="11779" width="17.7109375" style="904" customWidth="1"/>
    <col min="11780" max="11780" width="15.5703125" style="904" customWidth="1"/>
    <col min="11781" max="11781" width="12.7109375" style="904" customWidth="1"/>
    <col min="11782" max="11782" width="15.42578125" style="904" customWidth="1"/>
    <col min="11783" max="12033" width="9.140625" style="904"/>
    <col min="12034" max="12035" width="17.7109375" style="904" customWidth="1"/>
    <col min="12036" max="12036" width="15.5703125" style="904" customWidth="1"/>
    <col min="12037" max="12037" width="12.7109375" style="904" customWidth="1"/>
    <col min="12038" max="12038" width="15.42578125" style="904" customWidth="1"/>
    <col min="12039" max="12289" width="9.140625" style="904"/>
    <col min="12290" max="12291" width="17.7109375" style="904" customWidth="1"/>
    <col min="12292" max="12292" width="15.5703125" style="904" customWidth="1"/>
    <col min="12293" max="12293" width="12.7109375" style="904" customWidth="1"/>
    <col min="12294" max="12294" width="15.42578125" style="904" customWidth="1"/>
    <col min="12295" max="12545" width="9.140625" style="904"/>
    <col min="12546" max="12547" width="17.7109375" style="904" customWidth="1"/>
    <col min="12548" max="12548" width="15.5703125" style="904" customWidth="1"/>
    <col min="12549" max="12549" width="12.7109375" style="904" customWidth="1"/>
    <col min="12550" max="12550" width="15.42578125" style="904" customWidth="1"/>
    <col min="12551" max="12801" width="9.140625" style="904"/>
    <col min="12802" max="12803" width="17.7109375" style="904" customWidth="1"/>
    <col min="12804" max="12804" width="15.5703125" style="904" customWidth="1"/>
    <col min="12805" max="12805" width="12.7109375" style="904" customWidth="1"/>
    <col min="12806" max="12806" width="15.42578125" style="904" customWidth="1"/>
    <col min="12807" max="13057" width="9.140625" style="904"/>
    <col min="13058" max="13059" width="17.7109375" style="904" customWidth="1"/>
    <col min="13060" max="13060" width="15.5703125" style="904" customWidth="1"/>
    <col min="13061" max="13061" width="12.7109375" style="904" customWidth="1"/>
    <col min="13062" max="13062" width="15.42578125" style="904" customWidth="1"/>
    <col min="13063" max="13313" width="9.140625" style="904"/>
    <col min="13314" max="13315" width="17.7109375" style="904" customWidth="1"/>
    <col min="13316" max="13316" width="15.5703125" style="904" customWidth="1"/>
    <col min="13317" max="13317" width="12.7109375" style="904" customWidth="1"/>
    <col min="13318" max="13318" width="15.42578125" style="904" customWidth="1"/>
    <col min="13319" max="13569" width="9.140625" style="904"/>
    <col min="13570" max="13571" width="17.7109375" style="904" customWidth="1"/>
    <col min="13572" max="13572" width="15.5703125" style="904" customWidth="1"/>
    <col min="13573" max="13573" width="12.7109375" style="904" customWidth="1"/>
    <col min="13574" max="13574" width="15.42578125" style="904" customWidth="1"/>
    <col min="13575" max="13825" width="9.140625" style="904"/>
    <col min="13826" max="13827" width="17.7109375" style="904" customWidth="1"/>
    <col min="13828" max="13828" width="15.5703125" style="904" customWidth="1"/>
    <col min="13829" max="13829" width="12.7109375" style="904" customWidth="1"/>
    <col min="13830" max="13830" width="15.42578125" style="904" customWidth="1"/>
    <col min="13831" max="14081" width="9.140625" style="904"/>
    <col min="14082" max="14083" width="17.7109375" style="904" customWidth="1"/>
    <col min="14084" max="14084" width="15.5703125" style="904" customWidth="1"/>
    <col min="14085" max="14085" width="12.7109375" style="904" customWidth="1"/>
    <col min="14086" max="14086" width="15.42578125" style="904" customWidth="1"/>
    <col min="14087" max="14337" width="9.140625" style="904"/>
    <col min="14338" max="14339" width="17.7109375" style="904" customWidth="1"/>
    <col min="14340" max="14340" width="15.5703125" style="904" customWidth="1"/>
    <col min="14341" max="14341" width="12.7109375" style="904" customWidth="1"/>
    <col min="14342" max="14342" width="15.42578125" style="904" customWidth="1"/>
    <col min="14343" max="14593" width="9.140625" style="904"/>
    <col min="14594" max="14595" width="17.7109375" style="904" customWidth="1"/>
    <col min="14596" max="14596" width="15.5703125" style="904" customWidth="1"/>
    <col min="14597" max="14597" width="12.7109375" style="904" customWidth="1"/>
    <col min="14598" max="14598" width="15.42578125" style="904" customWidth="1"/>
    <col min="14599" max="14849" width="9.140625" style="904"/>
    <col min="14850" max="14851" width="17.7109375" style="904" customWidth="1"/>
    <col min="14852" max="14852" width="15.5703125" style="904" customWidth="1"/>
    <col min="14853" max="14853" width="12.7109375" style="904" customWidth="1"/>
    <col min="14854" max="14854" width="15.42578125" style="904" customWidth="1"/>
    <col min="14855" max="15105" width="9.140625" style="904"/>
    <col min="15106" max="15107" width="17.7109375" style="904" customWidth="1"/>
    <col min="15108" max="15108" width="15.5703125" style="904" customWidth="1"/>
    <col min="15109" max="15109" width="12.7109375" style="904" customWidth="1"/>
    <col min="15110" max="15110" width="15.42578125" style="904" customWidth="1"/>
    <col min="15111" max="15361" width="9.140625" style="904"/>
    <col min="15362" max="15363" width="17.7109375" style="904" customWidth="1"/>
    <col min="15364" max="15364" width="15.5703125" style="904" customWidth="1"/>
    <col min="15365" max="15365" width="12.7109375" style="904" customWidth="1"/>
    <col min="15366" max="15366" width="15.42578125" style="904" customWidth="1"/>
    <col min="15367" max="15617" width="9.140625" style="904"/>
    <col min="15618" max="15619" width="17.7109375" style="904" customWidth="1"/>
    <col min="15620" max="15620" width="15.5703125" style="904" customWidth="1"/>
    <col min="15621" max="15621" width="12.7109375" style="904" customWidth="1"/>
    <col min="15622" max="15622" width="15.42578125" style="904" customWidth="1"/>
    <col min="15623" max="15873" width="9.140625" style="904"/>
    <col min="15874" max="15875" width="17.7109375" style="904" customWidth="1"/>
    <col min="15876" max="15876" width="15.5703125" style="904" customWidth="1"/>
    <col min="15877" max="15877" width="12.7109375" style="904" customWidth="1"/>
    <col min="15878" max="15878" width="15.42578125" style="904" customWidth="1"/>
    <col min="15879" max="16129" width="9.140625" style="904"/>
    <col min="16130" max="16131" width="17.7109375" style="904" customWidth="1"/>
    <col min="16132" max="16132" width="15.5703125" style="904" customWidth="1"/>
    <col min="16133" max="16133" width="12.7109375" style="904" customWidth="1"/>
    <col min="16134" max="16134" width="15.42578125" style="904" customWidth="1"/>
    <col min="16135" max="16384" width="9.140625" style="904"/>
  </cols>
  <sheetData>
    <row r="2" spans="1:7" s="311" customFormat="1">
      <c r="A2" s="905" t="s">
        <v>559</v>
      </c>
      <c r="B2" s="25"/>
      <c r="C2" s="25"/>
      <c r="D2" s="25"/>
      <c r="F2" s="25"/>
      <c r="G2" s="25"/>
    </row>
    <row r="3" spans="1:7" s="311" customFormat="1" ht="15.75" thickBot="1">
      <c r="A3" s="905" t="s">
        <v>560</v>
      </c>
      <c r="B3" s="25"/>
      <c r="C3" s="25"/>
      <c r="D3" s="25"/>
      <c r="F3" s="25"/>
      <c r="G3" s="25"/>
    </row>
    <row r="4" spans="1:7" s="311" customFormat="1" ht="15.75" thickBot="1">
      <c r="A4" s="906" t="s">
        <v>65</v>
      </c>
      <c r="B4" s="907" t="s">
        <v>66</v>
      </c>
      <c r="C4" s="908"/>
      <c r="D4" s="908"/>
      <c r="E4" s="909"/>
    </row>
    <row r="5" spans="1:7" s="311" customFormat="1">
      <c r="A5" s="910">
        <v>1.2</v>
      </c>
      <c r="B5" s="911" t="s">
        <v>561</v>
      </c>
      <c r="C5" s="912"/>
      <c r="D5" s="912"/>
      <c r="E5" s="912"/>
    </row>
    <row r="6" spans="1:7" s="311" customFormat="1">
      <c r="A6" s="910">
        <v>2.2000000000000002</v>
      </c>
      <c r="B6" s="913" t="s">
        <v>562</v>
      </c>
      <c r="C6" s="913"/>
      <c r="D6" s="913"/>
      <c r="E6" s="913"/>
    </row>
    <row r="7" spans="1:7" s="311" customFormat="1">
      <c r="A7" s="910">
        <v>3.2</v>
      </c>
      <c r="B7" s="913" t="s">
        <v>563</v>
      </c>
      <c r="C7" s="913"/>
      <c r="D7" s="913"/>
      <c r="E7" s="913"/>
    </row>
    <row r="8" spans="1:7" s="311" customFormat="1">
      <c r="A8" s="910">
        <v>4.2</v>
      </c>
      <c r="B8" s="913" t="s">
        <v>564</v>
      </c>
      <c r="C8" s="913"/>
      <c r="D8" s="913"/>
      <c r="E8" s="913"/>
    </row>
    <row r="9" spans="1:7" s="311" customFormat="1">
      <c r="A9" s="910">
        <v>5.2</v>
      </c>
      <c r="B9" s="913" t="s">
        <v>565</v>
      </c>
      <c r="C9" s="913"/>
      <c r="D9" s="913"/>
      <c r="E9" s="913"/>
    </row>
    <row r="10" spans="1:7" s="311" customFormat="1">
      <c r="A10" s="910">
        <v>6.2</v>
      </c>
      <c r="B10" s="913" t="s">
        <v>566</v>
      </c>
      <c r="C10" s="913"/>
      <c r="D10" s="913"/>
      <c r="E10" s="913"/>
    </row>
    <row r="11" spans="1:7" s="311" customFormat="1">
      <c r="A11" s="914">
        <v>7.2</v>
      </c>
      <c r="B11" s="913" t="s">
        <v>567</v>
      </c>
      <c r="C11" s="913"/>
      <c r="D11" s="913"/>
      <c r="E11" s="913"/>
    </row>
    <row r="12" spans="1:7" s="311" customFormat="1">
      <c r="A12" s="915">
        <v>8.1999999999999993</v>
      </c>
      <c r="B12" s="913" t="s">
        <v>568</v>
      </c>
      <c r="C12" s="913"/>
      <c r="D12" s="913"/>
      <c r="E12" s="913"/>
    </row>
    <row r="13" spans="1:7" s="311" customFormat="1">
      <c r="A13" s="915">
        <v>9.1999999999999993</v>
      </c>
      <c r="B13" s="913" t="s">
        <v>569</v>
      </c>
      <c r="C13" s="913"/>
      <c r="D13" s="913"/>
      <c r="E13" s="913"/>
    </row>
    <row r="14" spans="1:7" s="311" customFormat="1">
      <c r="A14" s="915">
        <v>10.199999999999999</v>
      </c>
      <c r="B14" s="913" t="s">
        <v>570</v>
      </c>
      <c r="C14" s="913"/>
      <c r="D14" s="913"/>
      <c r="E14" s="913"/>
    </row>
    <row r="15" spans="1:7" s="311" customFormat="1">
      <c r="A15" s="915">
        <v>11.2</v>
      </c>
      <c r="B15" s="913" t="s">
        <v>571</v>
      </c>
      <c r="C15" s="913"/>
      <c r="D15" s="913"/>
      <c r="E15" s="913"/>
    </row>
    <row r="16" spans="1:7" s="311" customFormat="1">
      <c r="A16" s="916">
        <v>12.2</v>
      </c>
      <c r="B16" s="913" t="s">
        <v>572</v>
      </c>
      <c r="C16" s="913"/>
      <c r="D16" s="913"/>
      <c r="E16" s="913"/>
    </row>
    <row r="17" spans="1:5" s="311" customFormat="1">
      <c r="A17" s="915">
        <v>13.2</v>
      </c>
      <c r="B17" s="913" t="s">
        <v>573</v>
      </c>
      <c r="C17" s="913"/>
      <c r="D17" s="913"/>
      <c r="E17" s="913"/>
    </row>
    <row r="18" spans="1:5" s="311" customFormat="1">
      <c r="A18" s="915">
        <v>14.2</v>
      </c>
      <c r="B18" s="913" t="s">
        <v>574</v>
      </c>
      <c r="C18" s="913"/>
      <c r="D18" s="913"/>
      <c r="E18" s="913"/>
    </row>
    <row r="19" spans="1:5" s="311" customFormat="1">
      <c r="A19" s="915">
        <v>15.2</v>
      </c>
      <c r="B19" s="913" t="s">
        <v>575</v>
      </c>
      <c r="C19" s="913"/>
      <c r="D19" s="913"/>
      <c r="E19" s="913"/>
    </row>
    <row r="20" spans="1:5" s="311" customFormat="1">
      <c r="A20" s="915">
        <v>16.2</v>
      </c>
      <c r="B20" s="913" t="s">
        <v>576</v>
      </c>
      <c r="C20" s="913"/>
      <c r="D20" s="913"/>
      <c r="E20" s="913"/>
    </row>
    <row r="21" spans="1:5" s="311" customFormat="1">
      <c r="A21" s="915">
        <v>17.2</v>
      </c>
      <c r="B21" s="913" t="s">
        <v>577</v>
      </c>
      <c r="C21" s="913"/>
      <c r="D21" s="913"/>
      <c r="E21" s="913"/>
    </row>
    <row r="22" spans="1:5" s="311" customFormat="1">
      <c r="A22" s="917">
        <v>18.2</v>
      </c>
      <c r="B22" s="405" t="s">
        <v>578</v>
      </c>
      <c r="C22" s="405"/>
      <c r="D22" s="405"/>
      <c r="E22" s="405"/>
    </row>
    <row r="23" spans="1:5" s="311" customFormat="1">
      <c r="A23" s="918"/>
    </row>
    <row r="24" spans="1:5" ht="15.75" thickBot="1">
      <c r="A24" s="919" t="s">
        <v>579</v>
      </c>
    </row>
    <row r="25" spans="1:5" ht="30.75" thickBot="1">
      <c r="A25" s="920" t="s">
        <v>69</v>
      </c>
      <c r="B25" s="906" t="s">
        <v>580</v>
      </c>
      <c r="C25" s="921" t="s">
        <v>581</v>
      </c>
      <c r="D25" s="922" t="s">
        <v>77</v>
      </c>
    </row>
    <row r="26" spans="1:5">
      <c r="A26" s="923">
        <v>1970</v>
      </c>
      <c r="B26" s="924">
        <v>1947.05621997146</v>
      </c>
      <c r="C26" s="924">
        <v>1336.05621997146</v>
      </c>
      <c r="D26" s="925">
        <v>611</v>
      </c>
      <c r="E26" s="926"/>
    </row>
    <row r="27" spans="1:5">
      <c r="A27" s="927">
        <v>1971</v>
      </c>
      <c r="B27" s="924">
        <v>1988.4829480559592</v>
      </c>
      <c r="C27" s="924">
        <v>1364.4829480559592</v>
      </c>
      <c r="D27" s="925">
        <v>624</v>
      </c>
      <c r="E27" s="926"/>
    </row>
    <row r="28" spans="1:5">
      <c r="A28" s="927">
        <v>1972</v>
      </c>
      <c r="B28" s="924">
        <v>1723.9892225933877</v>
      </c>
      <c r="C28" s="924">
        <v>1182.9892225933877</v>
      </c>
      <c r="D28" s="925">
        <v>541</v>
      </c>
      <c r="E28" s="926"/>
    </row>
    <row r="29" spans="1:5">
      <c r="A29" s="927">
        <v>1973</v>
      </c>
      <c r="B29" s="924">
        <v>1723.9892225933877</v>
      </c>
      <c r="C29" s="924">
        <v>1182.9892225933877</v>
      </c>
      <c r="D29" s="925">
        <v>541</v>
      </c>
      <c r="E29" s="926"/>
    </row>
    <row r="30" spans="1:5">
      <c r="A30" s="927">
        <v>1974</v>
      </c>
      <c r="B30" s="924">
        <v>2390.0035433364892</v>
      </c>
      <c r="C30" s="924">
        <v>1640.0035433364892</v>
      </c>
      <c r="D30" s="925">
        <v>750</v>
      </c>
      <c r="E30" s="926"/>
    </row>
    <row r="31" spans="1:5">
      <c r="A31" s="927">
        <v>1975</v>
      </c>
      <c r="B31" s="924">
        <v>3536</v>
      </c>
      <c r="C31" s="924">
        <v>2503</v>
      </c>
      <c r="D31" s="925">
        <v>1033</v>
      </c>
      <c r="E31" s="926"/>
    </row>
    <row r="32" spans="1:5">
      <c r="A32" s="927">
        <v>1976</v>
      </c>
      <c r="B32" s="924">
        <v>4326</v>
      </c>
      <c r="C32" s="924">
        <v>3031</v>
      </c>
      <c r="D32" s="925">
        <v>1295</v>
      </c>
      <c r="E32" s="926"/>
    </row>
    <row r="33" spans="1:5">
      <c r="A33" s="927">
        <v>1977</v>
      </c>
      <c r="B33" s="924">
        <v>5543</v>
      </c>
      <c r="C33" s="924">
        <v>3772</v>
      </c>
      <c r="D33" s="925">
        <v>1771</v>
      </c>
      <c r="E33" s="926"/>
    </row>
    <row r="34" spans="1:5">
      <c r="A34" s="927">
        <v>1978</v>
      </c>
      <c r="B34" s="924">
        <v>7279</v>
      </c>
      <c r="C34" s="924">
        <v>5075</v>
      </c>
      <c r="D34" s="925">
        <v>2204</v>
      </c>
      <c r="E34" s="926"/>
    </row>
    <row r="35" spans="1:5">
      <c r="A35" s="927">
        <v>1979</v>
      </c>
      <c r="B35" s="924">
        <v>8209</v>
      </c>
      <c r="C35" s="924">
        <v>5352</v>
      </c>
      <c r="D35" s="925">
        <v>2857</v>
      </c>
      <c r="E35" s="926"/>
    </row>
    <row r="36" spans="1:5">
      <c r="A36" s="927">
        <v>1980</v>
      </c>
      <c r="B36" s="924">
        <v>11115</v>
      </c>
      <c r="C36" s="924">
        <v>7642</v>
      </c>
      <c r="D36" s="925">
        <v>3473</v>
      </c>
      <c r="E36" s="926"/>
    </row>
    <row r="37" spans="1:5">
      <c r="A37" s="927">
        <v>1981</v>
      </c>
      <c r="B37" s="924">
        <v>8616</v>
      </c>
      <c r="C37" s="924">
        <v>4749</v>
      </c>
      <c r="D37" s="925">
        <v>3867</v>
      </c>
      <c r="E37" s="926"/>
    </row>
    <row r="38" spans="1:5">
      <c r="A38" s="927">
        <v>1982</v>
      </c>
      <c r="B38" s="924">
        <v>14378</v>
      </c>
      <c r="C38" s="924">
        <v>10009</v>
      </c>
      <c r="D38" s="925">
        <v>4369</v>
      </c>
      <c r="E38" s="926"/>
    </row>
    <row r="39" spans="1:5">
      <c r="A39" s="927">
        <v>1983</v>
      </c>
      <c r="B39" s="924">
        <v>15472</v>
      </c>
      <c r="C39" s="924">
        <v>10919</v>
      </c>
      <c r="D39" s="925">
        <v>4553</v>
      </c>
      <c r="E39" s="926"/>
    </row>
    <row r="40" spans="1:5">
      <c r="A40" s="927">
        <v>1984</v>
      </c>
      <c r="B40" s="924">
        <v>14139</v>
      </c>
      <c r="C40" s="924">
        <v>9475</v>
      </c>
      <c r="D40" s="925">
        <v>4664</v>
      </c>
      <c r="E40" s="926"/>
    </row>
    <row r="41" spans="1:5">
      <c r="A41" s="927">
        <v>1985</v>
      </c>
      <c r="B41" s="924">
        <v>10209</v>
      </c>
      <c r="C41" s="924">
        <v>5410</v>
      </c>
      <c r="D41" s="925">
        <v>4799</v>
      </c>
      <c r="E41" s="926"/>
    </row>
    <row r="42" spans="1:5">
      <c r="A42" s="927">
        <v>1986</v>
      </c>
      <c r="B42" s="924">
        <v>19268</v>
      </c>
      <c r="C42" s="924">
        <v>13785</v>
      </c>
      <c r="D42" s="925">
        <v>5483</v>
      </c>
      <c r="E42" s="926"/>
    </row>
    <row r="43" spans="1:5">
      <c r="A43" s="927">
        <v>1987</v>
      </c>
      <c r="B43" s="924">
        <v>26635</v>
      </c>
      <c r="C43" s="924">
        <v>20831</v>
      </c>
      <c r="D43" s="925">
        <v>5804</v>
      </c>
      <c r="E43" s="926"/>
    </row>
    <row r="44" spans="1:5">
      <c r="A44" s="927">
        <v>1988</v>
      </c>
      <c r="B44" s="924">
        <v>31873</v>
      </c>
      <c r="C44" s="924">
        <v>25690</v>
      </c>
      <c r="D44" s="925">
        <v>6183</v>
      </c>
      <c r="E44" s="926"/>
    </row>
    <row r="45" spans="1:5">
      <c r="A45" s="927">
        <v>1989</v>
      </c>
      <c r="B45" s="924">
        <v>38706</v>
      </c>
      <c r="C45" s="924">
        <v>31961</v>
      </c>
      <c r="D45" s="925">
        <v>6745</v>
      </c>
      <c r="E45" s="926"/>
    </row>
    <row r="46" spans="1:5">
      <c r="A46" s="927">
        <v>1990</v>
      </c>
      <c r="B46" s="924">
        <v>41919</v>
      </c>
      <c r="C46" s="924">
        <v>35047</v>
      </c>
      <c r="D46" s="925">
        <v>6872</v>
      </c>
      <c r="E46" s="926"/>
    </row>
    <row r="47" spans="1:5">
      <c r="A47" s="927">
        <v>1991</v>
      </c>
      <c r="B47" s="924">
        <v>44582</v>
      </c>
      <c r="C47" s="924">
        <v>37200</v>
      </c>
      <c r="D47" s="925">
        <v>7382</v>
      </c>
      <c r="E47" s="926"/>
    </row>
    <row r="48" spans="1:5">
      <c r="A48" s="927">
        <v>1992</v>
      </c>
      <c r="B48" s="924">
        <v>19387</v>
      </c>
      <c r="C48" s="924">
        <v>11182</v>
      </c>
      <c r="D48" s="925">
        <v>8205</v>
      </c>
      <c r="E48" s="926"/>
    </row>
    <row r="49" spans="1:5">
      <c r="A49" s="927">
        <v>1993</v>
      </c>
      <c r="B49" s="924">
        <v>25894</v>
      </c>
      <c r="C49" s="924">
        <v>16733</v>
      </c>
      <c r="D49" s="925">
        <v>9161</v>
      </c>
      <c r="E49" s="926"/>
    </row>
    <row r="50" spans="1:5">
      <c r="A50" s="927">
        <v>1994</v>
      </c>
      <c r="B50" s="924">
        <v>24540</v>
      </c>
      <c r="C50" s="924">
        <v>14981</v>
      </c>
      <c r="D50" s="925">
        <v>9559</v>
      </c>
      <c r="E50" s="926"/>
    </row>
    <row r="51" spans="1:5">
      <c r="A51" s="927">
        <v>1995</v>
      </c>
      <c r="B51" s="924">
        <v>22813</v>
      </c>
      <c r="C51" s="924">
        <v>13054</v>
      </c>
      <c r="D51" s="925">
        <v>9759</v>
      </c>
      <c r="E51" s="926"/>
    </row>
    <row r="52" spans="1:5">
      <c r="A52" s="927">
        <v>1996</v>
      </c>
      <c r="B52" s="924">
        <v>27942</v>
      </c>
      <c r="C52" s="924">
        <v>17100</v>
      </c>
      <c r="D52" s="925">
        <v>10842</v>
      </c>
      <c r="E52" s="926"/>
    </row>
    <row r="53" spans="1:5">
      <c r="A53" s="927">
        <v>1997</v>
      </c>
      <c r="B53" s="924">
        <v>26445.825906019101</v>
      </c>
      <c r="C53" s="924">
        <v>14870.825906019101</v>
      </c>
      <c r="D53" s="925">
        <v>11575</v>
      </c>
      <c r="E53" s="926"/>
    </row>
    <row r="54" spans="1:5">
      <c r="A54" s="927">
        <v>1998</v>
      </c>
      <c r="B54" s="924">
        <v>26884.495329255009</v>
      </c>
      <c r="C54" s="924">
        <v>15117.495329255009</v>
      </c>
      <c r="D54" s="925">
        <v>11767</v>
      </c>
      <c r="E54" s="926"/>
    </row>
    <row r="55" spans="1:5">
      <c r="A55" s="927">
        <v>1999</v>
      </c>
      <c r="B55" s="924">
        <v>28159.378340534375</v>
      </c>
      <c r="C55" s="924">
        <v>15834.378340534375</v>
      </c>
      <c r="D55" s="925">
        <v>12325</v>
      </c>
      <c r="E55" s="926"/>
    </row>
    <row r="56" spans="1:5">
      <c r="A56" s="927">
        <v>2000</v>
      </c>
      <c r="B56" s="924">
        <v>28540.929349286402</v>
      </c>
      <c r="C56" s="924">
        <v>16048.929349286445</v>
      </c>
      <c r="D56" s="925">
        <v>12492</v>
      </c>
      <c r="E56" s="926"/>
    </row>
    <row r="57" spans="1:5">
      <c r="A57" s="927">
        <v>2001</v>
      </c>
      <c r="B57" s="924">
        <v>31998.464674643223</v>
      </c>
      <c r="C57" s="924">
        <v>19250.464674643223</v>
      </c>
      <c r="D57" s="925">
        <v>12748</v>
      </c>
      <c r="E57" s="926"/>
    </row>
    <row r="58" spans="1:5">
      <c r="A58" s="927">
        <v>2002</v>
      </c>
      <c r="B58" s="924">
        <v>35349</v>
      </c>
      <c r="C58" s="924">
        <v>22452</v>
      </c>
      <c r="D58" s="925">
        <v>12897</v>
      </c>
      <c r="E58" s="926"/>
    </row>
    <row r="59" spans="1:5">
      <c r="A59" s="927">
        <v>2003</v>
      </c>
      <c r="B59" s="924">
        <v>41213</v>
      </c>
      <c r="C59" s="924">
        <v>28311</v>
      </c>
      <c r="D59" s="925">
        <v>12902</v>
      </c>
      <c r="E59" s="926"/>
    </row>
    <row r="60" spans="1:5">
      <c r="A60" s="927">
        <v>2004</v>
      </c>
      <c r="B60" s="924">
        <v>45703</v>
      </c>
      <c r="C60" s="924">
        <v>30325</v>
      </c>
      <c r="D60" s="925">
        <v>15378</v>
      </c>
      <c r="E60" s="926"/>
    </row>
    <row r="61" spans="1:5">
      <c r="A61" s="927">
        <v>2005</v>
      </c>
      <c r="B61" s="928">
        <v>70509</v>
      </c>
      <c r="C61" s="929">
        <v>47553.01940185031</v>
      </c>
      <c r="D61" s="925">
        <v>22955.98059814969</v>
      </c>
      <c r="E61" s="926"/>
    </row>
    <row r="62" spans="1:5">
      <c r="A62" s="927">
        <v>2006</v>
      </c>
      <c r="B62" s="928">
        <v>77523</v>
      </c>
      <c r="C62" s="929">
        <v>52283.435066298509</v>
      </c>
      <c r="D62" s="925">
        <v>25239.564933701491</v>
      </c>
      <c r="E62" s="926"/>
    </row>
    <row r="63" spans="1:5">
      <c r="A63" s="927">
        <v>2007</v>
      </c>
      <c r="B63" s="930">
        <v>62991</v>
      </c>
      <c r="C63" s="931">
        <v>42376</v>
      </c>
      <c r="D63" s="932">
        <v>20615</v>
      </c>
      <c r="E63" s="926"/>
    </row>
    <row r="64" spans="1:5">
      <c r="A64" s="927">
        <v>2008</v>
      </c>
      <c r="B64" s="930">
        <v>73677</v>
      </c>
      <c r="C64" s="931">
        <v>49493</v>
      </c>
      <c r="D64" s="932">
        <v>24184</v>
      </c>
      <c r="E64" s="926"/>
    </row>
    <row r="65" spans="1:7">
      <c r="A65" s="927">
        <v>2009</v>
      </c>
      <c r="B65" s="930">
        <v>86402</v>
      </c>
      <c r="C65" s="931">
        <v>58418</v>
      </c>
      <c r="D65" s="932">
        <v>27984</v>
      </c>
      <c r="E65" s="926"/>
    </row>
    <row r="66" spans="1:7" ht="15.75" thickBot="1">
      <c r="A66" s="933">
        <v>2010</v>
      </c>
      <c r="B66" s="934">
        <v>96381</v>
      </c>
      <c r="C66" s="935">
        <v>65667</v>
      </c>
      <c r="D66" s="936">
        <v>30714</v>
      </c>
      <c r="E66" s="926"/>
    </row>
    <row r="67" spans="1:7">
      <c r="A67" s="937" t="s">
        <v>582</v>
      </c>
      <c r="B67" s="937"/>
      <c r="C67" s="937"/>
      <c r="D67" s="937"/>
      <c r="E67" s="926"/>
    </row>
    <row r="68" spans="1:7">
      <c r="A68" s="938"/>
      <c r="B68" s="939">
        <v>4850.088190130059</v>
      </c>
      <c r="C68" s="939">
        <v>4814.9877840771351</v>
      </c>
      <c r="D68" s="939">
        <v>4926.8412438625201</v>
      </c>
      <c r="E68" s="926"/>
    </row>
    <row r="69" spans="1:7" s="941" customFormat="1" ht="12">
      <c r="A69" s="940" t="s">
        <v>72</v>
      </c>
      <c r="C69" s="942"/>
      <c r="D69" s="942"/>
    </row>
    <row r="70" spans="1:7" s="941" customFormat="1" ht="12">
      <c r="A70" s="941" t="s">
        <v>583</v>
      </c>
      <c r="C70" s="942"/>
      <c r="D70" s="942"/>
    </row>
    <row r="71" spans="1:7" s="941" customFormat="1" ht="12.75">
      <c r="A71" s="943" t="s">
        <v>584</v>
      </c>
      <c r="C71" s="942"/>
      <c r="D71" s="942"/>
    </row>
    <row r="72" spans="1:7" s="941" customFormat="1" ht="12.75">
      <c r="A72" s="457" t="s">
        <v>73</v>
      </c>
    </row>
    <row r="73" spans="1:7" s="941" customFormat="1" ht="12.75">
      <c r="A73" s="944" t="s">
        <v>585</v>
      </c>
      <c r="B73" s="945"/>
      <c r="C73" s="945"/>
      <c r="D73" s="945"/>
    </row>
    <row r="74" spans="1:7" s="941" customFormat="1" ht="12.75">
      <c r="A74" s="946" t="s">
        <v>586</v>
      </c>
      <c r="B74" s="946"/>
      <c r="C74" s="946"/>
      <c r="D74" s="946"/>
      <c r="E74" s="947"/>
      <c r="F74" s="947"/>
      <c r="G74" s="947"/>
    </row>
    <row r="76" spans="1:7">
      <c r="A76" s="948" t="s">
        <v>587</v>
      </c>
      <c r="B76" s="948"/>
      <c r="C76" s="948"/>
      <c r="D76" s="948"/>
      <c r="E76" s="948"/>
    </row>
    <row r="77" spans="1:7" ht="15.75" thickBot="1">
      <c r="A77" s="417" t="s">
        <v>469</v>
      </c>
      <c r="B77" s="417"/>
    </row>
    <row r="78" spans="1:7" ht="30.75" thickBot="1">
      <c r="A78" s="949" t="s">
        <v>69</v>
      </c>
      <c r="B78" s="950" t="s">
        <v>588</v>
      </c>
      <c r="C78" s="951" t="s">
        <v>589</v>
      </c>
    </row>
    <row r="79" spans="1:7">
      <c r="A79" s="952">
        <v>1970</v>
      </c>
      <c r="B79" s="953">
        <v>10.393574640142299</v>
      </c>
      <c r="C79" s="954">
        <v>8.6</v>
      </c>
    </row>
    <row r="80" spans="1:7">
      <c r="A80" s="955">
        <v>1971</v>
      </c>
      <c r="B80" s="953">
        <v>13.548766941614103</v>
      </c>
      <c r="C80" s="954">
        <v>8</v>
      </c>
    </row>
    <row r="81" spans="1:3">
      <c r="A81" s="955">
        <v>1972</v>
      </c>
      <c r="B81" s="953">
        <v>17.075158337376681</v>
      </c>
      <c r="C81" s="954">
        <v>5.5</v>
      </c>
    </row>
    <row r="82" spans="1:3">
      <c r="A82" s="955">
        <v>1973</v>
      </c>
      <c r="B82" s="44">
        <v>24.406340449619925</v>
      </c>
      <c r="C82" s="954">
        <v>10</v>
      </c>
    </row>
    <row r="83" spans="1:3">
      <c r="A83" s="955">
        <v>1974</v>
      </c>
      <c r="B83" s="44">
        <v>30.995124373281577</v>
      </c>
      <c r="C83" s="956">
        <v>26.6</v>
      </c>
    </row>
    <row r="84" spans="1:3">
      <c r="A84" s="955">
        <v>1975</v>
      </c>
      <c r="B84" s="44">
        <v>125.83649296458029</v>
      </c>
      <c r="C84" s="956">
        <v>1170.1999999999998</v>
      </c>
    </row>
    <row r="85" spans="1:3">
      <c r="A85" s="955">
        <v>1976</v>
      </c>
      <c r="B85" s="44">
        <v>265.96415105935631</v>
      </c>
      <c r="C85" s="956">
        <v>651.4</v>
      </c>
    </row>
    <row r="86" spans="1:3">
      <c r="A86" s="955">
        <v>1977</v>
      </c>
      <c r="B86" s="44">
        <v>497.12838702895039</v>
      </c>
      <c r="C86" s="956">
        <v>878</v>
      </c>
    </row>
    <row r="87" spans="1:3">
      <c r="A87" s="955">
        <v>1978</v>
      </c>
      <c r="B87" s="44">
        <v>795.85085815946957</v>
      </c>
      <c r="C87" s="956">
        <v>2207.1</v>
      </c>
    </row>
    <row r="88" spans="1:3">
      <c r="A88" s="955">
        <v>1979</v>
      </c>
      <c r="B88" s="44">
        <v>984.23439851204921</v>
      </c>
      <c r="C88" s="956">
        <v>6898</v>
      </c>
    </row>
    <row r="89" spans="1:3">
      <c r="A89" s="955">
        <v>1980</v>
      </c>
      <c r="B89" s="44">
        <v>1265.9745110787601</v>
      </c>
      <c r="C89" s="956">
        <v>7535</v>
      </c>
    </row>
    <row r="90" spans="1:3">
      <c r="A90" s="955">
        <v>1981</v>
      </c>
      <c r="B90" s="44">
        <v>2920.0376752385573</v>
      </c>
      <c r="C90" s="956">
        <v>7000</v>
      </c>
    </row>
    <row r="91" spans="1:3">
      <c r="A91" s="955">
        <v>1982</v>
      </c>
      <c r="B91" s="44">
        <v>5770.1043212033001</v>
      </c>
      <c r="C91" s="956">
        <v>7394</v>
      </c>
    </row>
    <row r="92" spans="1:3">
      <c r="A92" s="955">
        <v>1983</v>
      </c>
      <c r="B92" s="44">
        <v>5706.1652772117095</v>
      </c>
      <c r="C92" s="956">
        <v>3330.7</v>
      </c>
    </row>
    <row r="93" spans="1:3">
      <c r="A93" s="955">
        <v>1984</v>
      </c>
      <c r="B93" s="44">
        <v>7088.8819034449298</v>
      </c>
      <c r="C93" s="956">
        <v>2879</v>
      </c>
    </row>
    <row r="94" spans="1:3">
      <c r="A94" s="955">
        <v>1985</v>
      </c>
      <c r="B94" s="44">
        <v>6165.895355490863</v>
      </c>
      <c r="C94" s="956">
        <v>2546.1999999999998</v>
      </c>
    </row>
    <row r="95" spans="1:3">
      <c r="A95" s="955">
        <v>1986</v>
      </c>
      <c r="B95" s="44">
        <v>3968.6751166100612</v>
      </c>
      <c r="C95" s="956">
        <v>2125.5</v>
      </c>
    </row>
    <row r="96" spans="1:3">
      <c r="A96" s="955">
        <v>1987</v>
      </c>
      <c r="B96" s="44">
        <v>4552.6640917030572</v>
      </c>
      <c r="C96" s="956">
        <v>2674.4</v>
      </c>
    </row>
    <row r="97" spans="1:3">
      <c r="A97" s="955">
        <v>1988</v>
      </c>
      <c r="B97" s="44">
        <v>3542.1673572699337</v>
      </c>
      <c r="C97" s="956">
        <v>916.2</v>
      </c>
    </row>
    <row r="98" spans="1:3">
      <c r="A98" s="955">
        <v>1989</v>
      </c>
      <c r="B98" s="44">
        <v>4120.7739454957136</v>
      </c>
      <c r="C98" s="956">
        <v>1255.5</v>
      </c>
    </row>
    <row r="99" spans="1:3">
      <c r="A99" s="955">
        <v>1990</v>
      </c>
      <c r="B99" s="44">
        <v>10693.6891078764</v>
      </c>
      <c r="C99" s="956">
        <v>775.3</v>
      </c>
    </row>
    <row r="100" spans="1:3">
      <c r="A100" s="955">
        <v>1991</v>
      </c>
      <c r="B100" s="44">
        <v>6045.9052482613606</v>
      </c>
      <c r="C100" s="956">
        <v>885.6</v>
      </c>
    </row>
    <row r="101" spans="1:3">
      <c r="A101" s="955">
        <v>1992</v>
      </c>
      <c r="B101" s="44">
        <v>6191.7864923176439</v>
      </c>
      <c r="C101" s="956">
        <v>1364.9</v>
      </c>
    </row>
    <row r="102" spans="1:3">
      <c r="A102" s="955">
        <v>1993</v>
      </c>
      <c r="B102" s="44">
        <v>5497.5513862202806</v>
      </c>
      <c r="C102" s="956">
        <v>2959.7</v>
      </c>
    </row>
    <row r="103" spans="1:3">
      <c r="A103" s="955">
        <v>1994</v>
      </c>
      <c r="B103" s="44">
        <v>6679.7277017628976</v>
      </c>
      <c r="C103" s="956">
        <v>3144.5</v>
      </c>
    </row>
    <row r="104" spans="1:3">
      <c r="A104" s="955">
        <v>1995</v>
      </c>
      <c r="B104" s="44">
        <v>7832.3008895358234</v>
      </c>
      <c r="C104" s="956">
        <v>3897.7</v>
      </c>
    </row>
    <row r="105" spans="1:3">
      <c r="A105" s="955">
        <v>1996</v>
      </c>
      <c r="B105" s="44">
        <v>9186.1567861879339</v>
      </c>
      <c r="C105" s="956">
        <v>4667.1000000000004</v>
      </c>
    </row>
    <row r="106" spans="1:3">
      <c r="A106" s="955">
        <v>1997</v>
      </c>
      <c r="B106" s="44">
        <v>10101.719352256187</v>
      </c>
      <c r="C106" s="956">
        <v>4793.3</v>
      </c>
    </row>
    <row r="107" spans="1:3">
      <c r="A107" s="955">
        <v>1998</v>
      </c>
      <c r="B107" s="44">
        <v>10911.397376677989</v>
      </c>
      <c r="C107" s="956">
        <v>4961</v>
      </c>
    </row>
    <row r="108" spans="1:3">
      <c r="A108" s="955">
        <v>1999</v>
      </c>
      <c r="B108" s="44">
        <v>11754.947318453827</v>
      </c>
      <c r="C108" s="956">
        <v>4250</v>
      </c>
    </row>
    <row r="109" spans="1:3">
      <c r="A109" s="955">
        <v>2000</v>
      </c>
      <c r="B109" s="44">
        <v>17613.3970240983</v>
      </c>
      <c r="C109" s="956">
        <v>4950</v>
      </c>
    </row>
    <row r="110" spans="1:3">
      <c r="A110" s="955">
        <v>2001</v>
      </c>
      <c r="B110" s="45">
        <v>17213.43</v>
      </c>
      <c r="C110" s="957">
        <v>5200</v>
      </c>
    </row>
    <row r="111" spans="1:3">
      <c r="A111" s="955">
        <v>2002</v>
      </c>
      <c r="B111" s="45">
        <v>17925.812000000002</v>
      </c>
      <c r="C111" s="957">
        <v>5849.3249999999998</v>
      </c>
    </row>
    <row r="112" spans="1:3">
      <c r="A112" s="955">
        <v>2003</v>
      </c>
      <c r="B112" s="45">
        <v>19287.356</v>
      </c>
      <c r="C112" s="957">
        <v>6984.8349600000001</v>
      </c>
    </row>
    <row r="113" spans="1:32">
      <c r="A113" s="955">
        <v>2004</v>
      </c>
      <c r="B113" s="45">
        <v>23256.223000000002</v>
      </c>
      <c r="C113" s="957">
        <v>7751.8543</v>
      </c>
    </row>
    <row r="114" spans="1:32">
      <c r="A114" s="955">
        <v>2005</v>
      </c>
      <c r="B114" s="45">
        <v>28644.62</v>
      </c>
      <c r="C114" s="957">
        <v>8641.3626999999997</v>
      </c>
    </row>
    <row r="115" spans="1:32">
      <c r="A115" s="955">
        <v>2006</v>
      </c>
      <c r="B115" s="45">
        <v>32948.720999999998</v>
      </c>
      <c r="C115" s="957">
        <v>9621.3853999999992</v>
      </c>
    </row>
    <row r="116" spans="1:32">
      <c r="A116" s="955">
        <v>2007</v>
      </c>
      <c r="B116" s="45">
        <v>35270.137343886498</v>
      </c>
      <c r="C116" s="957">
        <v>10292.725999999999</v>
      </c>
    </row>
    <row r="117" spans="1:32">
      <c r="A117" s="955">
        <v>2008</v>
      </c>
      <c r="B117" s="45">
        <v>39210.925072160477</v>
      </c>
      <c r="C117" s="957">
        <v>18958.645622501546</v>
      </c>
    </row>
    <row r="118" spans="1:32">
      <c r="A118" s="955">
        <v>2009</v>
      </c>
      <c r="B118" s="45">
        <v>30559.738857904591</v>
      </c>
      <c r="C118" s="957">
        <v>25696.304212444244</v>
      </c>
    </row>
    <row r="119" spans="1:32" ht="15.75" thickBot="1">
      <c r="A119" s="958" t="s">
        <v>590</v>
      </c>
      <c r="B119" s="959">
        <v>33860.190654558297</v>
      </c>
      <c r="C119" s="960">
        <v>28471.505067388225</v>
      </c>
    </row>
    <row r="120" spans="1:32" s="311" customFormat="1" ht="15.75" thickBot="1">
      <c r="A120" s="450" t="s">
        <v>582</v>
      </c>
      <c r="B120" s="450"/>
      <c r="C120" s="450"/>
    </row>
    <row r="121" spans="1:32" s="311" customFormat="1" ht="15.75" thickBot="1">
      <c r="A121" s="452"/>
      <c r="B121" s="961">
        <v>325680.03071034583</v>
      </c>
      <c r="C121" s="962">
        <v>330964.01241149101</v>
      </c>
    </row>
    <row r="122" spans="1:32">
      <c r="A122" s="457" t="s">
        <v>72</v>
      </c>
      <c r="D122" s="943"/>
    </row>
    <row r="123" spans="1:32">
      <c r="A123" s="943" t="s">
        <v>591</v>
      </c>
      <c r="D123" s="943"/>
    </row>
    <row r="124" spans="1:32">
      <c r="A124" s="943" t="s">
        <v>592</v>
      </c>
      <c r="D124" s="943"/>
    </row>
    <row r="125" spans="1:32" s="17" customFormat="1">
      <c r="A125" s="963" t="s">
        <v>593</v>
      </c>
      <c r="B125" s="964"/>
      <c r="C125" s="964"/>
      <c r="D125" s="965"/>
      <c r="E125" s="965"/>
      <c r="F125" s="966"/>
      <c r="G125" s="966"/>
      <c r="H125" s="966"/>
      <c r="I125" s="966"/>
      <c r="J125" s="966"/>
      <c r="K125" s="966"/>
      <c r="L125" s="966"/>
      <c r="M125" s="966"/>
      <c r="N125" s="966"/>
      <c r="O125" s="966"/>
      <c r="P125" s="966"/>
      <c r="Q125" s="966"/>
      <c r="R125" s="966"/>
      <c r="S125" s="966"/>
      <c r="T125" s="966"/>
      <c r="U125" s="967">
        <v>20.026704318898595</v>
      </c>
      <c r="V125" s="967">
        <v>2.0580889206743649</v>
      </c>
      <c r="W125" s="967">
        <v>28.876374078653896</v>
      </c>
      <c r="X125" s="967">
        <v>10.800000000000011</v>
      </c>
      <c r="Y125" s="967">
        <v>-0.63624936836264112</v>
      </c>
      <c r="Z125" s="968">
        <v>2.0363100671232814</v>
      </c>
      <c r="AA125" s="969">
        <f t="shared" ref="AA125:AF125" si="0">U125-B125</f>
        <v>20.026704318898595</v>
      </c>
      <c r="AB125" s="969">
        <f t="shared" si="0"/>
        <v>2.0580889206743649</v>
      </c>
      <c r="AC125" s="969">
        <f t="shared" si="0"/>
        <v>28.876374078653896</v>
      </c>
      <c r="AD125" s="969">
        <f t="shared" si="0"/>
        <v>10.800000000000011</v>
      </c>
      <c r="AE125" s="969">
        <f t="shared" si="0"/>
        <v>-0.63624936836264112</v>
      </c>
      <c r="AF125" s="970">
        <f t="shared" si="0"/>
        <v>2.0363100671232814</v>
      </c>
    </row>
    <row r="126" spans="1:32" s="311" customFormat="1">
      <c r="A126" s="971" t="s">
        <v>594</v>
      </c>
      <c r="B126" s="971"/>
      <c r="C126" s="971"/>
      <c r="D126" s="971"/>
      <c r="E126" s="971"/>
      <c r="F126" s="972"/>
    </row>
    <row r="128" spans="1:32">
      <c r="A128" s="973" t="s">
        <v>595</v>
      </c>
      <c r="B128" s="973"/>
      <c r="C128" s="973"/>
      <c r="D128" s="973"/>
    </row>
    <row r="129" spans="1:5" ht="15.75" thickBot="1">
      <c r="A129" s="417" t="s">
        <v>596</v>
      </c>
      <c r="B129" s="417"/>
      <c r="C129" s="461"/>
      <c r="D129" s="974"/>
      <c r="E129" s="974"/>
    </row>
    <row r="130" spans="1:5">
      <c r="A130" s="975" t="s">
        <v>69</v>
      </c>
      <c r="B130" s="976" t="s">
        <v>597</v>
      </c>
      <c r="C130" s="977"/>
      <c r="D130" s="978" t="s">
        <v>598</v>
      </c>
      <c r="E130" s="979"/>
    </row>
    <row r="131" spans="1:5" ht="15.75" thickBot="1">
      <c r="A131" s="980"/>
      <c r="B131" s="981" t="s">
        <v>599</v>
      </c>
      <c r="C131" s="982" t="s">
        <v>600</v>
      </c>
      <c r="D131" s="981" t="s">
        <v>599</v>
      </c>
      <c r="E131" s="982" t="s">
        <v>601</v>
      </c>
    </row>
    <row r="132" spans="1:5">
      <c r="A132" s="955">
        <v>1960</v>
      </c>
      <c r="B132" s="983">
        <v>0.65</v>
      </c>
      <c r="C132" s="984">
        <v>238.5</v>
      </c>
      <c r="D132" s="984">
        <v>0</v>
      </c>
      <c r="E132" s="985">
        <v>0</v>
      </c>
    </row>
    <row r="133" spans="1:5">
      <c r="A133" s="955">
        <v>1961</v>
      </c>
      <c r="B133" s="983">
        <v>0.51600000000000001</v>
      </c>
      <c r="C133" s="984">
        <v>188.24</v>
      </c>
      <c r="D133" s="984">
        <v>0</v>
      </c>
      <c r="E133" s="986">
        <v>0</v>
      </c>
    </row>
    <row r="134" spans="1:5">
      <c r="A134" s="955">
        <v>1962</v>
      </c>
      <c r="B134" s="987">
        <v>17.234999999999999</v>
      </c>
      <c r="C134" s="984">
        <v>6290.75</v>
      </c>
      <c r="D134" s="984">
        <v>14.827999999999999</v>
      </c>
      <c r="E134" s="988">
        <v>5412.2579999999998</v>
      </c>
    </row>
    <row r="135" spans="1:5">
      <c r="A135" s="955">
        <v>1963</v>
      </c>
      <c r="B135" s="987">
        <v>52.576000000000001</v>
      </c>
      <c r="C135" s="984">
        <v>19189.938999999998</v>
      </c>
      <c r="D135" s="984">
        <v>49.481000000000002</v>
      </c>
      <c r="E135" s="988">
        <v>18060.696</v>
      </c>
    </row>
    <row r="136" spans="1:5">
      <c r="A136" s="955">
        <v>1964</v>
      </c>
      <c r="B136" s="987">
        <v>189.15899999999999</v>
      </c>
      <c r="C136" s="984">
        <v>69232.058000000005</v>
      </c>
      <c r="D136" s="984">
        <v>185.50299999999999</v>
      </c>
      <c r="E136" s="988">
        <v>67894.097999999998</v>
      </c>
    </row>
    <row r="137" spans="1:5">
      <c r="A137" s="955">
        <v>1965</v>
      </c>
      <c r="B137" s="987">
        <v>281.90600000000001</v>
      </c>
      <c r="C137" s="984">
        <v>102895.746</v>
      </c>
      <c r="D137" s="984">
        <v>279.71800000000002</v>
      </c>
      <c r="E137" s="988">
        <v>102096.746</v>
      </c>
    </row>
    <row r="138" spans="1:5">
      <c r="A138" s="955">
        <v>1966</v>
      </c>
      <c r="B138" s="987">
        <v>359.66800000000001</v>
      </c>
      <c r="C138" s="984">
        <v>131278.63500000001</v>
      </c>
      <c r="D138" s="984">
        <v>362.99900000000002</v>
      </c>
      <c r="E138" s="988">
        <v>132494.37400000001</v>
      </c>
    </row>
    <row r="139" spans="1:5">
      <c r="A139" s="955">
        <v>1967</v>
      </c>
      <c r="B139" s="987">
        <v>381.28100000000001</v>
      </c>
      <c r="C139" s="984">
        <v>139167.658</v>
      </c>
      <c r="D139" s="984">
        <v>377.20800000000003</v>
      </c>
      <c r="E139" s="988">
        <v>137681.02299999999</v>
      </c>
    </row>
    <row r="140" spans="1:5">
      <c r="A140" s="955">
        <v>1968</v>
      </c>
      <c r="B140" s="987">
        <v>498.25409836065575</v>
      </c>
      <c r="C140" s="984">
        <v>182361</v>
      </c>
      <c r="D140" s="984">
        <v>495.42896174863387</v>
      </c>
      <c r="E140" s="988">
        <v>181327</v>
      </c>
    </row>
    <row r="141" spans="1:5">
      <c r="A141" s="955">
        <v>1969</v>
      </c>
      <c r="B141" s="987">
        <v>599.22739726027396</v>
      </c>
      <c r="C141" s="984">
        <v>218718</v>
      </c>
      <c r="D141" s="984">
        <v>599.51780821917805</v>
      </c>
      <c r="E141" s="988">
        <v>218824</v>
      </c>
    </row>
    <row r="142" spans="1:5">
      <c r="A142" s="955">
        <v>1970</v>
      </c>
      <c r="B142" s="987">
        <v>693.78904109588996</v>
      </c>
      <c r="C142" s="984">
        <v>253233</v>
      </c>
      <c r="D142" s="984">
        <v>694.61369863013704</v>
      </c>
      <c r="E142" s="988">
        <v>253534</v>
      </c>
    </row>
    <row r="143" spans="1:5">
      <c r="A143" s="955">
        <v>1971</v>
      </c>
      <c r="B143" s="987">
        <v>934.18630136986303</v>
      </c>
      <c r="C143" s="984">
        <v>340978</v>
      </c>
      <c r="D143" s="984">
        <v>927.56438356164381</v>
      </c>
      <c r="E143" s="988">
        <v>338561</v>
      </c>
    </row>
    <row r="144" spans="1:5">
      <c r="A144" s="955">
        <v>1972</v>
      </c>
      <c r="B144" s="987">
        <v>1049.6639344262296</v>
      </c>
      <c r="C144" s="984">
        <v>384177</v>
      </c>
      <c r="D144" s="984">
        <v>1049.7595628415299</v>
      </c>
      <c r="E144" s="988">
        <v>384212</v>
      </c>
    </row>
    <row r="145" spans="1:5">
      <c r="A145" s="955">
        <v>1973</v>
      </c>
      <c r="B145" s="987">
        <v>1307.0328767123287</v>
      </c>
      <c r="C145" s="984">
        <v>477067</v>
      </c>
      <c r="D145" s="984">
        <v>1293.4602739726026</v>
      </c>
      <c r="E145" s="988">
        <v>472113</v>
      </c>
    </row>
    <row r="146" spans="1:5">
      <c r="A146" s="955">
        <v>1974</v>
      </c>
      <c r="B146" s="987">
        <v>1411.3397260273973</v>
      </c>
      <c r="C146" s="984">
        <v>515139</v>
      </c>
      <c r="D146" s="984">
        <v>1401.013698630137</v>
      </c>
      <c r="E146" s="988">
        <v>511370</v>
      </c>
    </row>
    <row r="147" spans="1:5">
      <c r="A147" s="955">
        <v>1975</v>
      </c>
      <c r="B147" s="987">
        <v>1404.1561643835616</v>
      </c>
      <c r="C147" s="984">
        <v>512517</v>
      </c>
      <c r="D147" s="984">
        <v>1407.7013698630137</v>
      </c>
      <c r="E147" s="988">
        <v>513811</v>
      </c>
    </row>
    <row r="148" spans="1:5">
      <c r="A148" s="955">
        <v>1976</v>
      </c>
      <c r="B148" s="987">
        <v>1586.0409836065573</v>
      </c>
      <c r="C148" s="984">
        <v>580491</v>
      </c>
      <c r="D148" s="984">
        <v>1577.0901639344263</v>
      </c>
      <c r="E148" s="988">
        <v>577215</v>
      </c>
    </row>
    <row r="149" spans="1:5">
      <c r="A149" s="955">
        <v>1977</v>
      </c>
      <c r="B149" s="987">
        <v>1645.9232876712329</v>
      </c>
      <c r="C149" s="984">
        <v>600762</v>
      </c>
      <c r="D149" s="984">
        <v>1633.6602739726027</v>
      </c>
      <c r="E149" s="988">
        <v>596286</v>
      </c>
    </row>
    <row r="150" spans="1:5">
      <c r="A150" s="955">
        <v>1978</v>
      </c>
      <c r="B150" s="987">
        <v>1454.958904109589</v>
      </c>
      <c r="C150" s="984">
        <v>531060</v>
      </c>
      <c r="D150" s="984">
        <v>1431.9232876712329</v>
      </c>
      <c r="E150" s="988">
        <v>522652</v>
      </c>
    </row>
    <row r="151" spans="1:5">
      <c r="A151" s="955">
        <v>1979</v>
      </c>
      <c r="B151" s="987">
        <v>1463.3671232876711</v>
      </c>
      <c r="C151" s="984">
        <v>534129</v>
      </c>
      <c r="D151" s="984">
        <v>1437.5890410958905</v>
      </c>
      <c r="E151" s="988">
        <v>524720</v>
      </c>
    </row>
    <row r="152" spans="1:5">
      <c r="A152" s="955">
        <v>1980</v>
      </c>
      <c r="B152" s="987">
        <v>1350.3661202185799</v>
      </c>
      <c r="C152" s="984">
        <v>494234</v>
      </c>
      <c r="D152" s="984">
        <v>1338.1366120218599</v>
      </c>
      <c r="E152" s="988">
        <v>489758</v>
      </c>
    </row>
    <row r="153" spans="1:5">
      <c r="A153" s="955">
        <v>1981</v>
      </c>
      <c r="B153" s="987">
        <v>1133.7506849315068</v>
      </c>
      <c r="C153" s="984">
        <v>413819</v>
      </c>
      <c r="D153" s="984">
        <v>1067.827397260274</v>
      </c>
      <c r="E153" s="988">
        <v>389757</v>
      </c>
    </row>
    <row r="154" spans="1:5">
      <c r="A154" s="955">
        <v>1982</v>
      </c>
      <c r="B154" s="987">
        <v>901.88219178082193</v>
      </c>
      <c r="C154" s="984">
        <v>329187</v>
      </c>
      <c r="D154" s="984">
        <v>819.76986301369868</v>
      </c>
      <c r="E154" s="988">
        <v>299216</v>
      </c>
    </row>
    <row r="155" spans="1:5">
      <c r="A155" s="955">
        <v>1983</v>
      </c>
      <c r="B155" s="987">
        <v>808.32328767123283</v>
      </c>
      <c r="C155" s="984">
        <v>295038</v>
      </c>
      <c r="D155" s="984">
        <v>685.50410958904115</v>
      </c>
      <c r="E155" s="988">
        <v>250209</v>
      </c>
    </row>
    <row r="156" spans="1:5">
      <c r="A156" s="955">
        <v>1984</v>
      </c>
      <c r="B156" s="987">
        <v>747.00273224043713</v>
      </c>
      <c r="C156" s="984">
        <v>273403</v>
      </c>
      <c r="D156" s="984">
        <v>595.09562841530055</v>
      </c>
      <c r="E156" s="988">
        <v>217805</v>
      </c>
    </row>
    <row r="157" spans="1:5">
      <c r="A157" s="955">
        <v>1985</v>
      </c>
      <c r="B157" s="987">
        <v>726.47671232876712</v>
      </c>
      <c r="C157" s="984">
        <v>265164</v>
      </c>
      <c r="D157" s="984">
        <v>587.89041095890411</v>
      </c>
      <c r="E157" s="988">
        <v>214580</v>
      </c>
    </row>
    <row r="158" spans="1:5">
      <c r="A158" s="955">
        <v>1986</v>
      </c>
      <c r="B158" s="987">
        <v>844.74520547945201</v>
      </c>
      <c r="C158" s="984">
        <v>308332</v>
      </c>
      <c r="D158" s="984">
        <v>859.22739726027396</v>
      </c>
      <c r="E158" s="988">
        <v>313618</v>
      </c>
    </row>
    <row r="159" spans="1:5">
      <c r="A159" s="955">
        <v>1987</v>
      </c>
      <c r="B159" s="987">
        <v>881.52876712328771</v>
      </c>
      <c r="C159" s="984">
        <v>321758</v>
      </c>
      <c r="D159" s="984">
        <v>901.97534246575344</v>
      </c>
      <c r="E159" s="988">
        <v>329221</v>
      </c>
    </row>
    <row r="160" spans="1:5">
      <c r="A160" s="955">
        <v>1988</v>
      </c>
      <c r="B160" s="987">
        <v>706.38251366120221</v>
      </c>
      <c r="C160" s="984">
        <v>258536</v>
      </c>
      <c r="D160" s="984">
        <v>523.97814207650276</v>
      </c>
      <c r="E160" s="988">
        <v>191776</v>
      </c>
    </row>
    <row r="161" spans="1:5">
      <c r="A161" s="955">
        <v>1989</v>
      </c>
      <c r="B161" s="987">
        <v>1338</v>
      </c>
      <c r="C161" s="984">
        <v>488370</v>
      </c>
      <c r="D161" s="984">
        <v>1204</v>
      </c>
      <c r="E161" s="988">
        <v>439460</v>
      </c>
    </row>
    <row r="162" spans="1:5">
      <c r="A162" s="955">
        <v>1990</v>
      </c>
      <c r="B162" s="987">
        <v>1716</v>
      </c>
      <c r="C162" s="984">
        <v>626340</v>
      </c>
      <c r="D162" s="984">
        <v>1544</v>
      </c>
      <c r="E162" s="988">
        <v>563560</v>
      </c>
    </row>
    <row r="163" spans="1:5">
      <c r="A163" s="955">
        <v>1991</v>
      </c>
      <c r="B163" s="987">
        <v>2040</v>
      </c>
      <c r="C163" s="984">
        <v>744600</v>
      </c>
      <c r="D163" s="984">
        <v>1836</v>
      </c>
      <c r="E163" s="988">
        <v>670140</v>
      </c>
    </row>
    <row r="164" spans="1:5">
      <c r="A164" s="955">
        <v>1992</v>
      </c>
      <c r="B164" s="987">
        <v>2000</v>
      </c>
      <c r="C164" s="984">
        <v>732000</v>
      </c>
      <c r="D164" s="984">
        <v>1795.0819672131147</v>
      </c>
      <c r="E164" s="988">
        <v>657000</v>
      </c>
    </row>
    <row r="165" spans="1:5">
      <c r="A165" s="955">
        <v>1993</v>
      </c>
      <c r="B165" s="987">
        <v>1900</v>
      </c>
      <c r="C165" s="984">
        <v>693500</v>
      </c>
      <c r="D165" s="984">
        <v>1650</v>
      </c>
      <c r="E165" s="988">
        <v>602250</v>
      </c>
    </row>
    <row r="166" spans="1:5">
      <c r="A166" s="955">
        <v>1994</v>
      </c>
      <c r="B166" s="987">
        <v>1805.4794520547946</v>
      </c>
      <c r="C166" s="984">
        <v>659000</v>
      </c>
      <c r="D166" s="984">
        <v>1580</v>
      </c>
      <c r="E166" s="988">
        <v>576700</v>
      </c>
    </row>
    <row r="167" spans="1:5">
      <c r="A167" s="955">
        <v>1995</v>
      </c>
      <c r="B167" s="987">
        <v>1787.9616438356165</v>
      </c>
      <c r="C167" s="984">
        <v>652606</v>
      </c>
      <c r="D167" s="984">
        <v>1568</v>
      </c>
      <c r="E167" s="988">
        <v>572320</v>
      </c>
    </row>
    <row r="168" spans="1:5">
      <c r="A168" s="955">
        <v>1996</v>
      </c>
      <c r="B168" s="987">
        <v>1839</v>
      </c>
      <c r="C168" s="984">
        <v>673074</v>
      </c>
      <c r="D168" s="984">
        <v>1618</v>
      </c>
      <c r="E168" s="988">
        <v>592188</v>
      </c>
    </row>
    <row r="169" spans="1:5">
      <c r="A169" s="955">
        <v>1997</v>
      </c>
      <c r="B169" s="987">
        <v>1910</v>
      </c>
      <c r="C169" s="984">
        <v>697150</v>
      </c>
      <c r="D169" s="984">
        <v>1680</v>
      </c>
      <c r="E169" s="988">
        <v>613200</v>
      </c>
    </row>
    <row r="170" spans="1:5">
      <c r="A170" s="955">
        <v>1998</v>
      </c>
      <c r="B170" s="987">
        <v>1980</v>
      </c>
      <c r="C170" s="984">
        <v>722700</v>
      </c>
      <c r="D170" s="984">
        <v>1755</v>
      </c>
      <c r="E170" s="988">
        <v>640575</v>
      </c>
    </row>
    <row r="171" spans="1:5">
      <c r="A171" s="955">
        <v>1999</v>
      </c>
      <c r="B171" s="987">
        <v>1880</v>
      </c>
      <c r="C171" s="984">
        <v>686200</v>
      </c>
      <c r="D171" s="984">
        <v>1669</v>
      </c>
      <c r="E171" s="988">
        <v>609185</v>
      </c>
    </row>
    <row r="172" spans="1:5">
      <c r="A172" s="955">
        <v>2000</v>
      </c>
      <c r="B172" s="987">
        <v>1990</v>
      </c>
      <c r="C172" s="984">
        <v>728340</v>
      </c>
      <c r="D172" s="984">
        <v>1770</v>
      </c>
      <c r="E172" s="988">
        <v>647820</v>
      </c>
    </row>
    <row r="173" spans="1:5">
      <c r="A173" s="955">
        <v>2001</v>
      </c>
      <c r="B173" s="987">
        <v>1847.9452054794519</v>
      </c>
      <c r="C173" s="984">
        <v>674500</v>
      </c>
      <c r="D173" s="984">
        <v>1618</v>
      </c>
      <c r="E173" s="988">
        <v>590570</v>
      </c>
    </row>
    <row r="174" spans="1:5">
      <c r="A174" s="955">
        <v>2002</v>
      </c>
      <c r="B174" s="987">
        <v>1735</v>
      </c>
      <c r="C174" s="984">
        <v>633275</v>
      </c>
      <c r="D174" s="984">
        <v>1505</v>
      </c>
      <c r="E174" s="988">
        <v>549325</v>
      </c>
    </row>
    <row r="175" spans="1:5">
      <c r="A175" s="955">
        <v>2003</v>
      </c>
      <c r="B175" s="987">
        <v>1967</v>
      </c>
      <c r="C175" s="984">
        <v>717955</v>
      </c>
      <c r="D175" s="984">
        <v>1762</v>
      </c>
      <c r="E175" s="988">
        <v>643130</v>
      </c>
    </row>
    <row r="176" spans="1:5">
      <c r="A176" s="955">
        <v>2004</v>
      </c>
      <c r="B176" s="987">
        <v>2170</v>
      </c>
      <c r="C176" s="984">
        <v>794220</v>
      </c>
      <c r="D176" s="984">
        <v>1965</v>
      </c>
      <c r="E176" s="988">
        <v>719190</v>
      </c>
    </row>
    <row r="177" spans="1:5">
      <c r="A177" s="955">
        <v>2005</v>
      </c>
      <c r="B177" s="987">
        <v>2242</v>
      </c>
      <c r="C177" s="984">
        <v>818330</v>
      </c>
      <c r="D177" s="984">
        <v>2052.2739726027398</v>
      </c>
      <c r="E177" s="988">
        <v>749080</v>
      </c>
    </row>
    <row r="178" spans="1:5">
      <c r="A178" s="955">
        <v>2006</v>
      </c>
      <c r="B178" s="987">
        <v>2298</v>
      </c>
      <c r="C178" s="984">
        <v>838770</v>
      </c>
      <c r="D178" s="984">
        <v>2266</v>
      </c>
      <c r="E178" s="988">
        <v>826981</v>
      </c>
    </row>
    <row r="179" spans="1:5">
      <c r="A179" s="955">
        <v>2007</v>
      </c>
      <c r="B179" s="987">
        <v>2365</v>
      </c>
      <c r="C179" s="984">
        <v>863225</v>
      </c>
      <c r="D179" s="984">
        <v>2232.709589041096</v>
      </c>
      <c r="E179" s="988">
        <v>814939</v>
      </c>
    </row>
    <row r="180" spans="1:5">
      <c r="A180" s="955">
        <v>2008</v>
      </c>
      <c r="B180" s="987">
        <v>2536</v>
      </c>
      <c r="C180" s="984">
        <v>928000</v>
      </c>
      <c r="D180" s="984">
        <v>2328</v>
      </c>
      <c r="E180" s="988">
        <v>852072</v>
      </c>
    </row>
    <row r="181" spans="1:5">
      <c r="A181" s="955">
        <v>2009</v>
      </c>
      <c r="B181" s="987">
        <v>2181</v>
      </c>
      <c r="C181" s="984">
        <v>795991</v>
      </c>
      <c r="D181" s="984">
        <v>1953.3715469336671</v>
      </c>
      <c r="E181" s="988">
        <v>712994</v>
      </c>
    </row>
    <row r="182" spans="1:5" ht="15.75" thickBot="1">
      <c r="A182" s="958">
        <v>2010</v>
      </c>
      <c r="B182" s="989">
        <v>2261</v>
      </c>
      <c r="C182" s="990">
        <v>825291</v>
      </c>
      <c r="D182" s="991">
        <v>2039.79452054795</v>
      </c>
      <c r="E182" s="992">
        <v>744525</v>
      </c>
    </row>
    <row r="183" spans="1:5">
      <c r="A183" s="457" t="s">
        <v>72</v>
      </c>
      <c r="D183" s="464"/>
    </row>
    <row r="184" spans="1:5" s="993" customFormat="1">
      <c r="A184" s="943" t="s">
        <v>481</v>
      </c>
      <c r="D184" s="994"/>
    </row>
    <row r="185" spans="1:5" s="993" customFormat="1">
      <c r="A185" s="943" t="s">
        <v>602</v>
      </c>
      <c r="D185" s="994"/>
    </row>
    <row r="186" spans="1:5" s="993" customFormat="1">
      <c r="A186" s="943" t="s">
        <v>603</v>
      </c>
      <c r="D186" s="994"/>
    </row>
    <row r="187" spans="1:5" s="995" customFormat="1">
      <c r="A187" s="943" t="s">
        <v>604</v>
      </c>
      <c r="D187" s="994"/>
    </row>
    <row r="188" spans="1:5" s="995" customFormat="1">
      <c r="A188" s="943"/>
      <c r="D188" s="994"/>
    </row>
    <row r="189" spans="1:5">
      <c r="A189" s="973" t="s">
        <v>605</v>
      </c>
      <c r="B189" s="973"/>
      <c r="C189" s="973"/>
      <c r="D189" s="973"/>
    </row>
    <row r="190" spans="1:5" ht="15.75" thickBot="1">
      <c r="A190" s="996" t="s">
        <v>606</v>
      </c>
      <c r="B190" s="997"/>
      <c r="C190" s="998"/>
      <c r="D190" s="998"/>
    </row>
    <row r="191" spans="1:5" ht="15.75" thickBot="1">
      <c r="A191" s="999" t="s">
        <v>69</v>
      </c>
      <c r="B191" s="999" t="s">
        <v>607</v>
      </c>
      <c r="C191" s="999" t="s">
        <v>608</v>
      </c>
      <c r="D191" s="999" t="s">
        <v>609</v>
      </c>
      <c r="E191" s="999" t="s">
        <v>610</v>
      </c>
    </row>
    <row r="192" spans="1:5">
      <c r="A192" s="1000">
        <v>1962</v>
      </c>
      <c r="B192" s="1001">
        <v>1.88</v>
      </c>
      <c r="C192" s="1002" t="s">
        <v>611</v>
      </c>
      <c r="D192" s="1002" t="s">
        <v>611</v>
      </c>
      <c r="E192" s="1003" t="s">
        <v>611</v>
      </c>
    </row>
    <row r="193" spans="1:7">
      <c r="A193" s="1004">
        <v>1963</v>
      </c>
      <c r="B193" s="1005">
        <v>1.88</v>
      </c>
      <c r="C193" s="1006" t="s">
        <v>611</v>
      </c>
      <c r="D193" s="1006" t="s">
        <v>611</v>
      </c>
      <c r="E193" s="1007" t="s">
        <v>611</v>
      </c>
    </row>
    <row r="194" spans="1:7">
      <c r="A194" s="1004">
        <v>1964</v>
      </c>
      <c r="B194" s="1005">
        <v>1.88</v>
      </c>
      <c r="C194" s="1006" t="s">
        <v>611</v>
      </c>
      <c r="D194" s="1006" t="s">
        <v>611</v>
      </c>
      <c r="E194" s="1007" t="s">
        <v>611</v>
      </c>
    </row>
    <row r="195" spans="1:7">
      <c r="A195" s="1004">
        <v>1965</v>
      </c>
      <c r="B195" s="1005">
        <v>1.88</v>
      </c>
      <c r="C195" s="1006">
        <v>1.86</v>
      </c>
      <c r="D195" s="1006" t="s">
        <v>611</v>
      </c>
      <c r="E195" s="1007" t="s">
        <v>611</v>
      </c>
      <c r="G195" s="1008"/>
    </row>
    <row r="196" spans="1:7">
      <c r="A196" s="1004">
        <v>1966</v>
      </c>
      <c r="B196" s="1005">
        <v>1.88</v>
      </c>
      <c r="C196" s="1006">
        <v>1.86</v>
      </c>
      <c r="D196" s="1006" t="s">
        <v>611</v>
      </c>
      <c r="E196" s="1007" t="s">
        <v>611</v>
      </c>
      <c r="G196" s="1008"/>
    </row>
    <row r="197" spans="1:7">
      <c r="A197" s="1004">
        <v>1967</v>
      </c>
      <c r="B197" s="1005">
        <v>1.88</v>
      </c>
      <c r="C197" s="1006">
        <v>1.86</v>
      </c>
      <c r="D197" s="1006" t="s">
        <v>611</v>
      </c>
      <c r="E197" s="1007" t="s">
        <v>611</v>
      </c>
      <c r="G197" s="1008"/>
    </row>
    <row r="198" spans="1:7">
      <c r="A198" s="1004">
        <v>1968</v>
      </c>
      <c r="B198" s="1005">
        <v>1.88</v>
      </c>
      <c r="C198" s="1006">
        <v>1.86</v>
      </c>
      <c r="D198" s="1006" t="s">
        <v>611</v>
      </c>
      <c r="E198" s="1007" t="s">
        <v>611</v>
      </c>
      <c r="G198" s="1008"/>
    </row>
    <row r="199" spans="1:7">
      <c r="A199" s="1004">
        <v>1969</v>
      </c>
      <c r="B199" s="1005">
        <v>1.88</v>
      </c>
      <c r="C199" s="1006">
        <v>1.86</v>
      </c>
      <c r="D199" s="1006" t="s">
        <v>611</v>
      </c>
      <c r="E199" s="1007" t="s">
        <v>611</v>
      </c>
      <c r="G199" s="1008"/>
    </row>
    <row r="200" spans="1:7">
      <c r="A200" s="1004">
        <v>1970</v>
      </c>
      <c r="B200" s="1005">
        <v>1.88</v>
      </c>
      <c r="C200" s="1006">
        <v>1.86</v>
      </c>
      <c r="D200" s="1006" t="s">
        <v>611</v>
      </c>
      <c r="E200" s="1007" t="s">
        <v>611</v>
      </c>
      <c r="G200" s="1008"/>
    </row>
    <row r="201" spans="1:7">
      <c r="A201" s="1004">
        <v>1971</v>
      </c>
      <c r="B201" s="1005">
        <v>2.2879999999999998</v>
      </c>
      <c r="C201" s="1006">
        <v>2.278</v>
      </c>
      <c r="D201" s="1006" t="s">
        <v>611</v>
      </c>
      <c r="E201" s="1007" t="s">
        <v>611</v>
      </c>
      <c r="G201" s="1008"/>
    </row>
    <row r="202" spans="1:7">
      <c r="A202" s="1004">
        <v>1972</v>
      </c>
      <c r="B202" s="1005">
        <v>2.802</v>
      </c>
      <c r="C202" s="1006">
        <v>2.7869999999999999</v>
      </c>
      <c r="D202" s="1006" t="s">
        <v>611</v>
      </c>
      <c r="E202" s="1007" t="s">
        <v>611</v>
      </c>
      <c r="G202" s="1008"/>
    </row>
    <row r="203" spans="1:7">
      <c r="A203" s="1004">
        <v>1973</v>
      </c>
      <c r="B203" s="1005">
        <v>4.8769999999999998</v>
      </c>
      <c r="C203" s="1006">
        <v>4.5640000000000001</v>
      </c>
      <c r="D203" s="1006">
        <v>5.2610000000000001</v>
      </c>
      <c r="E203" s="1007" t="s">
        <v>611</v>
      </c>
      <c r="G203" s="1008"/>
    </row>
    <row r="204" spans="1:7">
      <c r="A204" s="1004">
        <v>1974</v>
      </c>
      <c r="B204" s="1005">
        <v>12.436</v>
      </c>
      <c r="C204" s="1006">
        <v>11.891</v>
      </c>
      <c r="D204" s="1006">
        <v>12.366</v>
      </c>
      <c r="E204" s="1007" t="s">
        <v>611</v>
      </c>
      <c r="G204" s="1008"/>
    </row>
    <row r="205" spans="1:7">
      <c r="A205" s="1004">
        <v>1975</v>
      </c>
      <c r="B205" s="1005">
        <v>12.250999999999999</v>
      </c>
      <c r="C205" s="1006">
        <v>12.010999999999999</v>
      </c>
      <c r="D205" s="1006">
        <v>12.151</v>
      </c>
      <c r="E205" s="1007" t="s">
        <v>611</v>
      </c>
      <c r="G205" s="1008"/>
    </row>
    <row r="206" spans="1:7">
      <c r="A206" s="1004">
        <v>1976</v>
      </c>
      <c r="B206" s="1005">
        <v>12.815</v>
      </c>
      <c r="C206" s="1006">
        <v>12.574999999999999</v>
      </c>
      <c r="D206" s="1006">
        <v>12.715</v>
      </c>
      <c r="E206" s="1007" t="s">
        <v>611</v>
      </c>
      <c r="G206" s="1008"/>
    </row>
    <row r="207" spans="1:7">
      <c r="A207" s="1004">
        <v>1977</v>
      </c>
      <c r="B207" s="1005">
        <v>13.85</v>
      </c>
      <c r="C207" s="1006">
        <v>13.61</v>
      </c>
      <c r="D207" s="1006">
        <v>13.75</v>
      </c>
      <c r="E207" s="1007" t="s">
        <v>611</v>
      </c>
      <c r="G207" s="1008"/>
    </row>
    <row r="208" spans="1:7">
      <c r="A208" s="1004">
        <v>1978</v>
      </c>
      <c r="B208" s="1005">
        <v>14.26</v>
      </c>
      <c r="C208" s="1006">
        <v>14.02</v>
      </c>
      <c r="D208" s="1006">
        <v>14.16</v>
      </c>
      <c r="E208" s="1007" t="s">
        <v>611</v>
      </c>
      <c r="G208" s="1008"/>
    </row>
    <row r="209" spans="1:7">
      <c r="A209" s="1004">
        <v>1979</v>
      </c>
      <c r="B209" s="1005">
        <v>20.312000000000001</v>
      </c>
      <c r="C209" s="1006">
        <v>20.015000000000001</v>
      </c>
      <c r="D209" s="1006">
        <v>20.11</v>
      </c>
      <c r="E209" s="1007" t="s">
        <v>611</v>
      </c>
      <c r="G209" s="1008"/>
    </row>
    <row r="210" spans="1:7">
      <c r="A210" s="1004">
        <v>1980</v>
      </c>
      <c r="B210" s="1005">
        <v>33.935000000000002</v>
      </c>
      <c r="C210" s="1006">
        <v>33.72</v>
      </c>
      <c r="D210" s="1006">
        <v>33.823999999999998</v>
      </c>
      <c r="E210" s="1007" t="s">
        <v>611</v>
      </c>
      <c r="G210" s="1008"/>
    </row>
    <row r="211" spans="1:7">
      <c r="A211" s="1004">
        <v>1981</v>
      </c>
      <c r="B211" s="1005">
        <v>38.85</v>
      </c>
      <c r="C211" s="1006">
        <v>38.634999999999998</v>
      </c>
      <c r="D211" s="1006">
        <v>38.741999999999997</v>
      </c>
      <c r="E211" s="1007" t="s">
        <v>611</v>
      </c>
      <c r="G211" s="1008"/>
    </row>
    <row r="212" spans="1:7">
      <c r="A212" s="1004">
        <v>1982</v>
      </c>
      <c r="B212" s="1005">
        <v>37.667000000000002</v>
      </c>
      <c r="C212" s="1006">
        <v>37.451999999999998</v>
      </c>
      <c r="D212" s="1006">
        <v>37.558999999999997</v>
      </c>
      <c r="E212" s="1007" t="s">
        <v>611</v>
      </c>
      <c r="G212" s="1008"/>
    </row>
    <row r="213" spans="1:7">
      <c r="A213" s="1004">
        <v>1983</v>
      </c>
      <c r="B213" s="1005">
        <v>31.78</v>
      </c>
      <c r="C213" s="1006">
        <v>31.57</v>
      </c>
      <c r="D213" s="1006">
        <v>31.68</v>
      </c>
      <c r="E213" s="1007">
        <v>30.108000000000001</v>
      </c>
      <c r="G213" s="1008"/>
    </row>
    <row r="214" spans="1:7">
      <c r="A214" s="1004">
        <v>1984</v>
      </c>
      <c r="B214" s="1005">
        <v>31.78</v>
      </c>
      <c r="C214" s="1006">
        <v>31.57</v>
      </c>
      <c r="D214" s="1006">
        <v>31.68</v>
      </c>
      <c r="E214" s="1007">
        <v>30.11</v>
      </c>
      <c r="G214" s="1008"/>
    </row>
    <row r="215" spans="1:7">
      <c r="A215" s="1004">
        <v>1985</v>
      </c>
      <c r="B215" s="1005">
        <v>30.893000000000001</v>
      </c>
      <c r="C215" s="1006">
        <v>30.73</v>
      </c>
      <c r="D215" s="1006">
        <v>30.81</v>
      </c>
      <c r="E215" s="1007">
        <v>29.84</v>
      </c>
      <c r="G215" s="1008"/>
    </row>
    <row r="216" spans="1:7">
      <c r="A216" s="1004">
        <v>1986</v>
      </c>
      <c r="B216" s="1005">
        <v>14.96</v>
      </c>
      <c r="C216" s="1006">
        <v>14.721</v>
      </c>
      <c r="D216" s="1006">
        <v>14.83</v>
      </c>
      <c r="E216" s="1007">
        <v>14.38</v>
      </c>
      <c r="G216" s="1008"/>
    </row>
    <row r="217" spans="1:7">
      <c r="A217" s="1004">
        <v>1987</v>
      </c>
      <c r="B217" s="1005">
        <v>19.23</v>
      </c>
      <c r="C217" s="1006">
        <v>19.02</v>
      </c>
      <c r="D217" s="1006">
        <v>19.13</v>
      </c>
      <c r="E217" s="1007">
        <v>18.68</v>
      </c>
      <c r="G217" s="1008"/>
    </row>
    <row r="218" spans="1:7">
      <c r="A218" s="1004">
        <v>1988</v>
      </c>
      <c r="B218" s="1005">
        <v>17.100000000000001</v>
      </c>
      <c r="C218" s="1006">
        <v>16.829999999999998</v>
      </c>
      <c r="D218" s="1006">
        <v>16.91</v>
      </c>
      <c r="E218" s="1007">
        <v>16.350000000000001</v>
      </c>
      <c r="G218" s="1008"/>
    </row>
    <row r="219" spans="1:7">
      <c r="A219" s="1004">
        <v>1989</v>
      </c>
      <c r="B219" s="1005">
        <v>13.7</v>
      </c>
      <c r="C219" s="1009">
        <v>12.939865725082392</v>
      </c>
      <c r="D219" s="1010">
        <v>13.691493348097465</v>
      </c>
      <c r="E219" s="1011">
        <v>13.128078164116388</v>
      </c>
    </row>
    <row r="220" spans="1:7">
      <c r="A220" s="1004">
        <v>1990</v>
      </c>
      <c r="B220" s="1005">
        <v>19.05</v>
      </c>
      <c r="C220" s="1009">
        <v>17.993024968089021</v>
      </c>
      <c r="D220" s="1010">
        <v>19.038171407391005</v>
      </c>
      <c r="E220" s="1011">
        <v>18.254736425285927</v>
      </c>
    </row>
    <row r="221" spans="1:7">
      <c r="A221" s="1004">
        <v>1991</v>
      </c>
      <c r="B221" s="1005">
        <v>24.65</v>
      </c>
      <c r="C221" s="1009">
        <v>23.282313147684743</v>
      </c>
      <c r="D221" s="1010">
        <v>24.634694235810404</v>
      </c>
      <c r="E221" s="1011">
        <v>23.620958156603574</v>
      </c>
    </row>
    <row r="222" spans="1:7">
      <c r="A222" s="1004">
        <v>1992</v>
      </c>
      <c r="B222" s="1005">
        <v>19.260000000000002</v>
      </c>
      <c r="C222" s="1006">
        <v>19.05</v>
      </c>
      <c r="D222" s="1006">
        <v>19.16</v>
      </c>
      <c r="E222" s="1007">
        <v>18.55</v>
      </c>
    </row>
    <row r="223" spans="1:7">
      <c r="A223" s="1004">
        <v>1993</v>
      </c>
      <c r="B223" s="1005">
        <v>17.899999999999999</v>
      </c>
      <c r="C223" s="1006">
        <v>17.48</v>
      </c>
      <c r="D223" s="1006">
        <v>17.8</v>
      </c>
      <c r="E223" s="1007">
        <v>16.07</v>
      </c>
    </row>
    <row r="224" spans="1:7">
      <c r="A224" s="1004">
        <v>1994</v>
      </c>
      <c r="B224" s="1005">
        <v>16.22</v>
      </c>
      <c r="C224" s="1006">
        <v>15.52</v>
      </c>
      <c r="D224" s="1006">
        <v>16.14</v>
      </c>
      <c r="E224" s="1007">
        <v>14.75</v>
      </c>
    </row>
    <row r="225" spans="1:5">
      <c r="A225" s="1004">
        <v>1995</v>
      </c>
      <c r="B225" s="1005">
        <v>17.190000000000001</v>
      </c>
      <c r="C225" s="1006">
        <v>16.78</v>
      </c>
      <c r="D225" s="1006">
        <v>17.149999999999999</v>
      </c>
      <c r="E225" s="1007">
        <v>16.12</v>
      </c>
    </row>
    <row r="226" spans="1:5">
      <c r="A226" s="1004">
        <v>1996</v>
      </c>
      <c r="B226" s="1005">
        <v>20.36</v>
      </c>
      <c r="C226" s="1006">
        <v>20.04</v>
      </c>
      <c r="D226" s="1006">
        <v>20.41</v>
      </c>
      <c r="E226" s="1007">
        <v>18.649999999999999</v>
      </c>
    </row>
    <row r="227" spans="1:5">
      <c r="A227" s="1004">
        <v>1997</v>
      </c>
      <c r="B227" s="1005">
        <v>19.489999999999998</v>
      </c>
      <c r="C227" s="1006">
        <v>19.25</v>
      </c>
      <c r="D227" s="1006">
        <v>19.510000000000002</v>
      </c>
      <c r="E227" s="1007">
        <v>18.170000000000002</v>
      </c>
    </row>
    <row r="228" spans="1:5">
      <c r="A228" s="1004">
        <v>1998</v>
      </c>
      <c r="B228" s="1005">
        <v>12.83</v>
      </c>
      <c r="C228" s="1006">
        <v>12.59</v>
      </c>
      <c r="D228" s="1006">
        <v>12.83</v>
      </c>
      <c r="E228" s="1007">
        <v>11.97</v>
      </c>
    </row>
    <row r="229" spans="1:5">
      <c r="A229" s="1004">
        <v>1999</v>
      </c>
      <c r="B229" s="1005">
        <v>17.97</v>
      </c>
      <c r="C229" s="1006">
        <v>17.739999999999998</v>
      </c>
      <c r="D229" s="1006">
        <v>17.989999999999998</v>
      </c>
      <c r="E229" s="1007">
        <v>17.079999999999998</v>
      </c>
    </row>
    <row r="230" spans="1:5">
      <c r="A230" s="1004">
        <v>2000</v>
      </c>
      <c r="B230" s="1005">
        <v>27.73</v>
      </c>
      <c r="C230" s="1006">
        <v>27.53</v>
      </c>
      <c r="D230" s="1006">
        <v>27.78</v>
      </c>
      <c r="E230" s="1007">
        <v>26.4</v>
      </c>
    </row>
    <row r="231" spans="1:5">
      <c r="A231" s="1004">
        <v>2001</v>
      </c>
      <c r="B231" s="1005">
        <v>24.11</v>
      </c>
      <c r="C231" s="1006">
        <v>23.87</v>
      </c>
      <c r="D231" s="1006">
        <v>24.15</v>
      </c>
      <c r="E231" s="1007">
        <v>22.91</v>
      </c>
    </row>
    <row r="232" spans="1:5">
      <c r="A232" s="1004">
        <v>2002</v>
      </c>
      <c r="B232" s="1005">
        <v>24.88</v>
      </c>
      <c r="C232" s="1006">
        <v>24.68</v>
      </c>
      <c r="D232" s="1006">
        <v>24.91</v>
      </c>
      <c r="E232" s="1007">
        <v>24.12</v>
      </c>
    </row>
    <row r="233" spans="1:5">
      <c r="A233" s="1004">
        <v>2003</v>
      </c>
      <c r="B233" s="1005">
        <v>28.37</v>
      </c>
      <c r="C233" s="1006">
        <v>28.14</v>
      </c>
      <c r="D233" s="1006">
        <v>28.39</v>
      </c>
      <c r="E233" s="1007">
        <v>27.53</v>
      </c>
    </row>
    <row r="234" spans="1:5">
      <c r="A234" s="1004">
        <v>2004</v>
      </c>
      <c r="B234" s="1005">
        <v>36.81</v>
      </c>
      <c r="C234" s="1006">
        <v>36.57</v>
      </c>
      <c r="D234" s="1006">
        <v>36.869999999999997</v>
      </c>
      <c r="E234" s="1007">
        <v>34.21</v>
      </c>
    </row>
    <row r="235" spans="1:5">
      <c r="A235" s="1004">
        <v>2005</v>
      </c>
      <c r="B235" s="1005">
        <v>53.08</v>
      </c>
      <c r="C235" s="1006">
        <v>52.5</v>
      </c>
      <c r="D235" s="1006">
        <v>53.13</v>
      </c>
      <c r="E235" s="1007">
        <v>48.98</v>
      </c>
    </row>
    <row r="236" spans="1:5">
      <c r="A236" s="1004">
        <v>2006</v>
      </c>
      <c r="B236" s="1005">
        <v>69.790000000000006</v>
      </c>
      <c r="C236" s="1006">
        <v>69.010000000000005</v>
      </c>
      <c r="D236" s="1006">
        <v>69.819999999999993</v>
      </c>
      <c r="E236" s="1007">
        <v>65.64</v>
      </c>
    </row>
    <row r="237" spans="1:5">
      <c r="A237" s="1004">
        <v>2007</v>
      </c>
      <c r="B237" s="1005">
        <v>72.459999999999994</v>
      </c>
      <c r="C237" s="1006">
        <v>71.8</v>
      </c>
      <c r="D237" s="1006">
        <v>72.510000000000005</v>
      </c>
      <c r="E237" s="1007">
        <v>68.25</v>
      </c>
    </row>
    <row r="238" spans="1:5">
      <c r="A238" s="1004">
        <v>2008</v>
      </c>
      <c r="B238" s="1005">
        <v>97.8</v>
      </c>
      <c r="C238" s="1006">
        <v>96.9</v>
      </c>
      <c r="D238" s="1006">
        <v>97.79</v>
      </c>
      <c r="E238" s="1007">
        <v>93.9</v>
      </c>
    </row>
    <row r="239" spans="1:5">
      <c r="A239" s="1004">
        <v>2009</v>
      </c>
      <c r="B239" s="1005">
        <v>63.5</v>
      </c>
      <c r="C239" s="1006">
        <v>62.3</v>
      </c>
      <c r="D239" s="1006">
        <v>63.5</v>
      </c>
      <c r="E239" s="1007">
        <v>61.4</v>
      </c>
    </row>
    <row r="240" spans="1:5" ht="15.75" thickBot="1">
      <c r="A240" s="1012">
        <v>2010</v>
      </c>
      <c r="B240" s="1013">
        <v>79.2</v>
      </c>
      <c r="C240" s="1014">
        <v>78.7</v>
      </c>
      <c r="D240" s="1014">
        <v>79</v>
      </c>
      <c r="E240" s="1015">
        <v>77.3</v>
      </c>
    </row>
    <row r="241" spans="1:6">
      <c r="A241" s="1016" t="s">
        <v>72</v>
      </c>
      <c r="B241" s="763"/>
      <c r="C241" s="763"/>
      <c r="D241" s="943"/>
      <c r="F241" s="1017"/>
    </row>
    <row r="242" spans="1:6">
      <c r="A242" s="1018" t="s">
        <v>481</v>
      </c>
      <c r="B242" s="943"/>
      <c r="C242" s="943"/>
      <c r="D242" s="943"/>
      <c r="F242" s="1017"/>
    </row>
    <row r="243" spans="1:6">
      <c r="A243" s="1018" t="s">
        <v>612</v>
      </c>
      <c r="B243" s="943"/>
      <c r="C243" s="943"/>
      <c r="D243" s="943"/>
      <c r="F243" s="1017"/>
    </row>
    <row r="244" spans="1:6">
      <c r="A244" s="1019" t="s">
        <v>613</v>
      </c>
      <c r="B244" s="1017"/>
      <c r="C244" s="943"/>
      <c r="D244" s="943"/>
      <c r="F244" s="1017"/>
    </row>
    <row r="245" spans="1:6">
      <c r="A245" s="1018" t="s">
        <v>482</v>
      </c>
      <c r="B245" s="837"/>
      <c r="C245" s="837"/>
      <c r="D245" s="837"/>
      <c r="F245" s="1017"/>
    </row>
    <row r="246" spans="1:6">
      <c r="A246" s="1016" t="s">
        <v>73</v>
      </c>
      <c r="B246" s="837"/>
      <c r="C246" s="837"/>
      <c r="D246" s="837"/>
      <c r="E246" s="1016"/>
      <c r="F246" s="1017"/>
    </row>
    <row r="247" spans="1:6">
      <c r="A247" s="944" t="s">
        <v>614</v>
      </c>
      <c r="B247" s="837"/>
      <c r="C247" s="837"/>
      <c r="D247" s="837"/>
      <c r="F247" s="1017"/>
    </row>
    <row r="248" spans="1:6">
      <c r="A248" s="1020" t="s">
        <v>615</v>
      </c>
      <c r="B248" s="1020"/>
      <c r="C248" s="1020"/>
      <c r="D248" s="1020"/>
      <c r="E248" s="1020"/>
    </row>
    <row r="249" spans="1:6" s="1022" customFormat="1">
      <c r="A249" s="1021" t="s">
        <v>616</v>
      </c>
      <c r="C249" s="1023"/>
      <c r="D249" s="1023"/>
    </row>
    <row r="250" spans="1:6" s="1022" customFormat="1">
      <c r="A250" s="1024" t="s">
        <v>617</v>
      </c>
      <c r="B250" s="1025"/>
      <c r="C250" s="1026"/>
      <c r="D250" s="1026"/>
    </row>
    <row r="251" spans="1:6" s="1022" customFormat="1" ht="15.75" thickBot="1">
      <c r="A251" s="1027"/>
      <c r="B251" s="1026"/>
      <c r="C251" s="1026"/>
      <c r="D251" s="1026"/>
    </row>
    <row r="252" spans="1:6" s="1022" customFormat="1">
      <c r="A252" s="975" t="s">
        <v>69</v>
      </c>
      <c r="B252" s="976" t="s">
        <v>597</v>
      </c>
      <c r="C252" s="977"/>
      <c r="D252" s="978" t="s">
        <v>618</v>
      </c>
      <c r="E252" s="979"/>
    </row>
    <row r="253" spans="1:6" s="1022" customFormat="1" ht="15.75" thickBot="1">
      <c r="A253" s="980"/>
      <c r="B253" s="981" t="s">
        <v>599</v>
      </c>
      <c r="C253" s="982" t="s">
        <v>600</v>
      </c>
      <c r="D253" s="981" t="s">
        <v>599</v>
      </c>
      <c r="E253" s="982" t="s">
        <v>619</v>
      </c>
    </row>
    <row r="254" spans="1:6" s="1022" customFormat="1">
      <c r="A254" s="1028">
        <v>1970</v>
      </c>
      <c r="B254" s="1029">
        <v>729.328767123288</v>
      </c>
      <c r="C254" s="1029">
        <v>266205</v>
      </c>
      <c r="D254" s="1030">
        <v>3.6</v>
      </c>
      <c r="E254" s="1031">
        <v>1325</v>
      </c>
    </row>
    <row r="255" spans="1:6" s="1022" customFormat="1">
      <c r="A255" s="1032">
        <v>1971</v>
      </c>
      <c r="B255" s="1029">
        <v>997.6</v>
      </c>
      <c r="C255" s="1029">
        <v>364124</v>
      </c>
      <c r="D255" s="1033">
        <v>4</v>
      </c>
      <c r="E255" s="1031">
        <v>1424</v>
      </c>
    </row>
    <row r="256" spans="1:6" s="1022" customFormat="1">
      <c r="A256" s="1032">
        <v>1972</v>
      </c>
      <c r="B256" s="1029">
        <v>1078.3579234972678</v>
      </c>
      <c r="C256" s="1034">
        <v>394679</v>
      </c>
      <c r="D256" s="1033">
        <v>5.6</v>
      </c>
      <c r="E256" s="1035">
        <v>2056</v>
      </c>
    </row>
    <row r="257" spans="1:5" s="1022" customFormat="1">
      <c r="A257" s="1032">
        <v>1973</v>
      </c>
      <c r="B257" s="1029">
        <v>1319.9835616438356</v>
      </c>
      <c r="C257" s="1034">
        <v>481794</v>
      </c>
      <c r="D257" s="1033">
        <v>28.5</v>
      </c>
      <c r="E257" s="1035">
        <v>10388</v>
      </c>
    </row>
    <row r="258" spans="1:5" s="1022" customFormat="1">
      <c r="A258" s="1032">
        <v>1974</v>
      </c>
      <c r="B258" s="1029">
        <v>1263.9178082191781</v>
      </c>
      <c r="C258" s="1034">
        <v>461330</v>
      </c>
      <c r="D258" s="1034">
        <v>109.02739726027397</v>
      </c>
      <c r="E258" s="1035">
        <v>39795</v>
      </c>
    </row>
    <row r="259" spans="1:5" s="1022" customFormat="1">
      <c r="A259" s="1032">
        <v>1975</v>
      </c>
      <c r="B259" s="1029">
        <v>1199.8383561643836</v>
      </c>
      <c r="C259" s="1034">
        <v>437941</v>
      </c>
      <c r="D259" s="1034">
        <v>209.07397260273973</v>
      </c>
      <c r="E259" s="1035">
        <v>76312</v>
      </c>
    </row>
    <row r="260" spans="1:5" s="1022" customFormat="1">
      <c r="A260" s="1032">
        <v>1976</v>
      </c>
      <c r="B260" s="1029">
        <v>1373.2568306010928</v>
      </c>
      <c r="C260" s="1034">
        <v>502612</v>
      </c>
      <c r="D260" s="1034">
        <v>274.54371584699453</v>
      </c>
      <c r="E260" s="1035">
        <v>100483</v>
      </c>
    </row>
    <row r="261" spans="1:5" s="1022" customFormat="1">
      <c r="A261" s="1032">
        <v>1977</v>
      </c>
      <c r="B261" s="1029">
        <v>1582.9561643835616</v>
      </c>
      <c r="C261" s="1034">
        <v>577779</v>
      </c>
      <c r="D261" s="1034">
        <v>522.26575342465753</v>
      </c>
      <c r="E261" s="1035">
        <v>190627</v>
      </c>
    </row>
    <row r="262" spans="1:5" s="1022" customFormat="1">
      <c r="A262" s="1032">
        <v>1978</v>
      </c>
      <c r="B262" s="1029">
        <v>1311.3205479452056</v>
      </c>
      <c r="C262" s="1034">
        <v>478632</v>
      </c>
      <c r="D262" s="1034">
        <v>464.51232876712328</v>
      </c>
      <c r="E262" s="1035">
        <v>169547</v>
      </c>
    </row>
    <row r="263" spans="1:5" s="1022" customFormat="1">
      <c r="A263" s="1032">
        <v>1979</v>
      </c>
      <c r="B263" s="1029">
        <v>1389.9534246575342</v>
      </c>
      <c r="C263" s="1034">
        <v>507333</v>
      </c>
      <c r="D263" s="1034">
        <v>585.39726027397262</v>
      </c>
      <c r="E263" s="1035">
        <v>213670</v>
      </c>
    </row>
    <row r="264" spans="1:5" s="1022" customFormat="1">
      <c r="A264" s="1032">
        <v>1980</v>
      </c>
      <c r="B264" s="1029">
        <v>1433.5054644808699</v>
      </c>
      <c r="C264" s="1034">
        <v>524663</v>
      </c>
      <c r="D264" s="1034">
        <v>699.64754098360652</v>
      </c>
      <c r="E264" s="1035">
        <v>256071</v>
      </c>
    </row>
    <row r="265" spans="1:5" s="1022" customFormat="1">
      <c r="A265" s="1032">
        <v>1981</v>
      </c>
      <c r="B265" s="1029">
        <v>1288.0876712328768</v>
      </c>
      <c r="C265" s="1034">
        <v>470152</v>
      </c>
      <c r="D265" s="1034">
        <v>870.67123287671234</v>
      </c>
      <c r="E265" s="1035">
        <v>317795</v>
      </c>
    </row>
    <row r="266" spans="1:5" s="1022" customFormat="1">
      <c r="A266" s="1032">
        <v>1982</v>
      </c>
      <c r="B266" s="1029">
        <v>1097.2027397260274</v>
      </c>
      <c r="C266" s="1034">
        <v>400479</v>
      </c>
      <c r="D266" s="1034">
        <v>975.30958904109593</v>
      </c>
      <c r="E266" s="1035">
        <v>355988</v>
      </c>
    </row>
    <row r="267" spans="1:5" s="1022" customFormat="1">
      <c r="A267" s="1032">
        <v>1983</v>
      </c>
      <c r="B267" s="1029">
        <v>891.07671232876714</v>
      </c>
      <c r="C267" s="1034">
        <v>325243</v>
      </c>
      <c r="D267" s="1034">
        <v>790.30958904109593</v>
      </c>
      <c r="E267" s="1035">
        <v>288463</v>
      </c>
    </row>
    <row r="268" spans="1:5" s="1022" customFormat="1">
      <c r="A268" s="1032">
        <v>1984</v>
      </c>
      <c r="B268" s="1029">
        <v>1107.155737704918</v>
      </c>
      <c r="C268" s="1034">
        <v>405219</v>
      </c>
      <c r="D268" s="1034">
        <v>1030.5355191256831</v>
      </c>
      <c r="E268" s="1035">
        <v>377176</v>
      </c>
    </row>
    <row r="269" spans="1:5" s="1022" customFormat="1">
      <c r="A269" s="1032">
        <v>1985</v>
      </c>
      <c r="B269" s="1029">
        <v>1279.2164383561644</v>
      </c>
      <c r="C269" s="1034">
        <v>466914</v>
      </c>
      <c r="D269" s="1034">
        <v>1202.2027397260274</v>
      </c>
      <c r="E269" s="1035">
        <v>438804</v>
      </c>
    </row>
    <row r="270" spans="1:5" s="1022" customFormat="1">
      <c r="A270" s="1032">
        <v>1986</v>
      </c>
      <c r="B270" s="1029">
        <v>1414.6027397260275</v>
      </c>
      <c r="C270" s="1034">
        <v>516330</v>
      </c>
      <c r="D270" s="1034">
        <v>1218.868493150685</v>
      </c>
      <c r="E270" s="1035">
        <v>444887</v>
      </c>
    </row>
    <row r="271" spans="1:5" s="1022" customFormat="1">
      <c r="A271" s="1032">
        <v>1987</v>
      </c>
      <c r="B271" s="1029">
        <v>1264.3150684931506</v>
      </c>
      <c r="C271" s="1034">
        <v>461475</v>
      </c>
      <c r="D271" s="1034">
        <v>945.55890410958909</v>
      </c>
      <c r="E271" s="1035">
        <v>345129</v>
      </c>
    </row>
    <row r="272" spans="1:5" s="1022" customFormat="1">
      <c r="A272" s="1032">
        <v>1988</v>
      </c>
      <c r="B272" s="1029">
        <v>1592.0683060109291</v>
      </c>
      <c r="C272" s="1034">
        <v>582697</v>
      </c>
      <c r="D272" s="1034">
        <v>1464.7021857923498</v>
      </c>
      <c r="E272" s="1035">
        <v>536081</v>
      </c>
    </row>
    <row r="273" spans="1:5" s="1022" customFormat="1">
      <c r="A273" s="1032">
        <v>1989</v>
      </c>
      <c r="B273" s="1029">
        <v>1818.9643835616439</v>
      </c>
      <c r="C273" s="1034">
        <v>663922</v>
      </c>
      <c r="D273" s="1034">
        <v>1586.1369863013699</v>
      </c>
      <c r="E273" s="1035">
        <v>578940</v>
      </c>
    </row>
    <row r="274" spans="1:5" s="1022" customFormat="1">
      <c r="A274" s="1032">
        <v>1990</v>
      </c>
      <c r="B274" s="1029">
        <v>1683.5095890411001</v>
      </c>
      <c r="C274" s="1034">
        <v>614481</v>
      </c>
      <c r="D274" s="1034">
        <v>1424.2493150684932</v>
      </c>
      <c r="E274" s="1035">
        <v>519851</v>
      </c>
    </row>
    <row r="275" spans="1:5" s="1022" customFormat="1">
      <c r="A275" s="1032">
        <v>1991</v>
      </c>
      <c r="B275" s="1029">
        <v>1719</v>
      </c>
      <c r="C275" s="1034">
        <v>627435</v>
      </c>
      <c r="D275" s="1034">
        <v>1519.5972602739726</v>
      </c>
      <c r="E275" s="1035">
        <v>554653</v>
      </c>
    </row>
    <row r="276" spans="1:5" s="1022" customFormat="1">
      <c r="A276" s="1032">
        <v>1992</v>
      </c>
      <c r="B276" s="1029">
        <v>1806.0109289617487</v>
      </c>
      <c r="C276" s="1034">
        <v>661000</v>
      </c>
      <c r="D276" s="1034">
        <v>1607.3497267759562</v>
      </c>
      <c r="E276" s="1035">
        <v>588290</v>
      </c>
    </row>
    <row r="277" spans="1:5" s="1022" customFormat="1">
      <c r="A277" s="1032">
        <v>1993</v>
      </c>
      <c r="B277" s="1029">
        <v>1826</v>
      </c>
      <c r="C277" s="1034">
        <v>666490</v>
      </c>
      <c r="D277" s="1034">
        <v>1643</v>
      </c>
      <c r="E277" s="1035">
        <v>599695</v>
      </c>
    </row>
    <row r="278" spans="1:5" s="1022" customFormat="1">
      <c r="A278" s="1032">
        <v>1994</v>
      </c>
      <c r="B278" s="1029">
        <v>2052</v>
      </c>
      <c r="C278" s="1034">
        <v>748980</v>
      </c>
      <c r="D278" s="1034">
        <v>1908.358904109589</v>
      </c>
      <c r="E278" s="1035">
        <v>696551</v>
      </c>
    </row>
    <row r="279" spans="1:5" s="1022" customFormat="1">
      <c r="A279" s="1032">
        <v>1995</v>
      </c>
      <c r="B279" s="1029">
        <v>2093</v>
      </c>
      <c r="C279" s="1034">
        <v>763945</v>
      </c>
      <c r="D279" s="1034">
        <v>1946.490410958904</v>
      </c>
      <c r="E279" s="1035">
        <v>710469</v>
      </c>
    </row>
    <row r="280" spans="1:5" s="1022" customFormat="1">
      <c r="A280" s="1032">
        <v>1996</v>
      </c>
      <c r="B280" s="1029">
        <v>2395.8224043715845</v>
      </c>
      <c r="C280" s="1034">
        <v>876871</v>
      </c>
      <c r="D280" s="1034">
        <v>2252.0737704918033</v>
      </c>
      <c r="E280" s="1035">
        <v>824259</v>
      </c>
    </row>
    <row r="281" spans="1:5" s="1022" customFormat="1">
      <c r="A281" s="1032">
        <v>1997</v>
      </c>
      <c r="B281" s="1029">
        <v>2670</v>
      </c>
      <c r="C281" s="1034">
        <v>974550</v>
      </c>
      <c r="D281" s="1034">
        <v>2510</v>
      </c>
      <c r="E281" s="1035">
        <v>916150</v>
      </c>
    </row>
    <row r="282" spans="1:5" s="1022" customFormat="1">
      <c r="A282" s="1032">
        <v>1998</v>
      </c>
      <c r="B282" s="1029">
        <v>3150</v>
      </c>
      <c r="C282" s="1034">
        <v>1149750</v>
      </c>
      <c r="D282" s="1034">
        <v>2835</v>
      </c>
      <c r="E282" s="1035">
        <v>1034775</v>
      </c>
    </row>
    <row r="283" spans="1:5" s="1022" customFormat="1">
      <c r="A283" s="1032">
        <v>1999</v>
      </c>
      <c r="B283" s="1029">
        <v>3408</v>
      </c>
      <c r="C283" s="1034">
        <v>1243920</v>
      </c>
      <c r="D283" s="1034">
        <v>3103</v>
      </c>
      <c r="E283" s="1035">
        <v>1132595</v>
      </c>
    </row>
    <row r="284" spans="1:5" s="1022" customFormat="1">
      <c r="A284" s="1032">
        <v>2000</v>
      </c>
      <c r="B284" s="1029">
        <v>3454</v>
      </c>
      <c r="C284" s="1034">
        <v>1264164</v>
      </c>
      <c r="D284" s="1034">
        <v>3177.6803278688526</v>
      </c>
      <c r="E284" s="1035">
        <v>1163031</v>
      </c>
    </row>
    <row r="285" spans="1:5" s="1022" customFormat="1">
      <c r="A285" s="1032">
        <v>2001</v>
      </c>
      <c r="B285" s="1029">
        <v>5757</v>
      </c>
      <c r="C285" s="1034">
        <v>2101305</v>
      </c>
      <c r="D285" s="1034">
        <v>4989.5205479452052</v>
      </c>
      <c r="E285" s="1035">
        <v>1821175</v>
      </c>
    </row>
    <row r="286" spans="1:5" s="1022" customFormat="1">
      <c r="A286" s="1032">
        <v>2002</v>
      </c>
      <c r="B286" s="1029">
        <v>5733.101369863014</v>
      </c>
      <c r="C286" s="1034">
        <v>2092582</v>
      </c>
      <c r="D286" s="1034">
        <v>4807.2</v>
      </c>
      <c r="E286" s="1035">
        <v>1754628</v>
      </c>
    </row>
    <row r="287" spans="1:5" s="1022" customFormat="1">
      <c r="A287" s="1032">
        <v>2003</v>
      </c>
      <c r="B287" s="1029">
        <v>5933</v>
      </c>
      <c r="C287" s="1034">
        <v>2165545</v>
      </c>
      <c r="D287" s="1034">
        <v>5102.3808219178081</v>
      </c>
      <c r="E287" s="1035">
        <v>1862369</v>
      </c>
    </row>
    <row r="288" spans="1:5" s="1022" customFormat="1">
      <c r="A288" s="1032">
        <v>2004</v>
      </c>
      <c r="B288" s="1029">
        <v>6256</v>
      </c>
      <c r="C288" s="1034">
        <v>2289696</v>
      </c>
      <c r="D288" s="1034">
        <v>5708.5561643835617</v>
      </c>
      <c r="E288" s="1035">
        <v>2083623</v>
      </c>
    </row>
    <row r="289" spans="1:5" s="1022" customFormat="1">
      <c r="A289" s="1032">
        <v>2005</v>
      </c>
      <c r="B289" s="1036">
        <v>5670</v>
      </c>
      <c r="C289" s="1034">
        <v>2069550</v>
      </c>
      <c r="D289" s="1034">
        <v>5216.3999999999996</v>
      </c>
      <c r="E289" s="1035">
        <v>1903986</v>
      </c>
    </row>
    <row r="290" spans="1:5" s="1022" customFormat="1">
      <c r="A290" s="1032">
        <v>2006</v>
      </c>
      <c r="B290" s="1036">
        <v>5805</v>
      </c>
      <c r="C290" s="1034">
        <v>2118825</v>
      </c>
      <c r="D290" s="1034">
        <v>5433.9</v>
      </c>
      <c r="E290" s="1035">
        <v>1983370</v>
      </c>
    </row>
    <row r="291" spans="1:5" s="1022" customFormat="1">
      <c r="A291" s="1032">
        <v>2007</v>
      </c>
      <c r="B291" s="1036">
        <v>5911.1</v>
      </c>
      <c r="C291" s="1034">
        <v>2157550</v>
      </c>
      <c r="D291" s="1034">
        <v>5615.5</v>
      </c>
      <c r="E291" s="1035">
        <v>2049673</v>
      </c>
    </row>
    <row r="292" spans="1:5" s="1022" customFormat="1">
      <c r="A292" s="1032">
        <v>2008</v>
      </c>
      <c r="B292" s="1036">
        <v>5673.9</v>
      </c>
      <c r="C292" s="1034">
        <v>2076642</v>
      </c>
      <c r="D292" s="1037">
        <v>5390.2</v>
      </c>
      <c r="E292" s="1035">
        <v>1972810</v>
      </c>
    </row>
    <row r="293" spans="1:5" s="1022" customFormat="1">
      <c r="A293" s="1038" t="s">
        <v>620</v>
      </c>
      <c r="B293" s="1036">
        <v>5387.8904109589002</v>
      </c>
      <c r="C293" s="1034">
        <v>1966580</v>
      </c>
      <c r="D293" s="1036">
        <v>5280.1315068493104</v>
      </c>
      <c r="E293" s="1035">
        <v>1927248</v>
      </c>
    </row>
    <row r="294" spans="1:5" s="1022" customFormat="1" ht="15.75" thickBot="1">
      <c r="A294" s="1039" t="s">
        <v>621</v>
      </c>
      <c r="B294" s="1040">
        <v>5667.6575342465803</v>
      </c>
      <c r="C294" s="1041">
        <v>2068695</v>
      </c>
      <c r="D294" s="1040">
        <v>5554.3041095890403</v>
      </c>
      <c r="E294" s="1042">
        <v>2027321</v>
      </c>
    </row>
    <row r="295" spans="1:5" s="1022" customFormat="1">
      <c r="A295" s="457" t="s">
        <v>72</v>
      </c>
      <c r="C295" s="1043"/>
      <c r="D295" s="1044"/>
    </row>
    <row r="296" spans="1:5" s="1022" customFormat="1">
      <c r="A296" s="943" t="s">
        <v>622</v>
      </c>
      <c r="C296" s="1043"/>
      <c r="D296" s="1044"/>
    </row>
    <row r="297" spans="1:5" s="1022" customFormat="1">
      <c r="A297" s="1045" t="s">
        <v>623</v>
      </c>
      <c r="C297" s="1043"/>
      <c r="D297" s="1044"/>
    </row>
    <row r="298" spans="1:5" s="1022" customFormat="1">
      <c r="A298" s="1045" t="s">
        <v>624</v>
      </c>
      <c r="C298" s="1043"/>
      <c r="D298" s="1044"/>
    </row>
    <row r="299" spans="1:5" s="1022" customFormat="1">
      <c r="A299" s="1045" t="s">
        <v>625</v>
      </c>
      <c r="C299" s="1043"/>
      <c r="D299" s="1044"/>
    </row>
    <row r="300" spans="1:5" s="1022" customFormat="1">
      <c r="A300" s="1046" t="s">
        <v>408</v>
      </c>
      <c r="C300" s="1043"/>
      <c r="D300" s="1044"/>
    </row>
    <row r="301" spans="1:5" s="1022" customFormat="1">
      <c r="C301" s="1043"/>
      <c r="D301" s="1044"/>
    </row>
    <row r="302" spans="1:5" s="1022" customFormat="1">
      <c r="A302" s="1047" t="s">
        <v>626</v>
      </c>
      <c r="B302" s="1047"/>
      <c r="C302" s="1047"/>
      <c r="D302" s="1047"/>
      <c r="E302" s="1047"/>
    </row>
    <row r="303" spans="1:5" s="1022" customFormat="1" ht="15.75" thickBot="1">
      <c r="A303" s="1048" t="s">
        <v>627</v>
      </c>
      <c r="B303" s="1048"/>
      <c r="C303" s="461"/>
      <c r="D303" s="461"/>
    </row>
    <row r="304" spans="1:5">
      <c r="A304" s="975" t="s">
        <v>69</v>
      </c>
      <c r="B304" s="976" t="s">
        <v>597</v>
      </c>
      <c r="C304" s="977"/>
      <c r="D304" s="978" t="s">
        <v>598</v>
      </c>
      <c r="E304" s="979"/>
    </row>
    <row r="305" spans="1:5" ht="15.75" thickBot="1">
      <c r="A305" s="980"/>
      <c r="B305" s="981" t="s">
        <v>599</v>
      </c>
      <c r="C305" s="982" t="s">
        <v>600</v>
      </c>
      <c r="D305" s="981" t="s">
        <v>599</v>
      </c>
      <c r="E305" s="982" t="s">
        <v>601</v>
      </c>
    </row>
    <row r="306" spans="1:5">
      <c r="A306" s="1032">
        <v>1977</v>
      </c>
      <c r="B306" s="1049">
        <v>1.8904849315068495</v>
      </c>
      <c r="C306" s="1050">
        <v>690.02700000000004</v>
      </c>
      <c r="D306" s="1051">
        <v>1.4378876712328765</v>
      </c>
      <c r="E306" s="1052">
        <v>524.82899999999995</v>
      </c>
    </row>
    <row r="307" spans="1:5">
      <c r="A307" s="1032">
        <v>1978</v>
      </c>
      <c r="B307" s="1053">
        <v>4.6220493150684936</v>
      </c>
      <c r="C307" s="1054">
        <v>1687.048</v>
      </c>
      <c r="D307" s="1055">
        <v>4.7675671232876713</v>
      </c>
      <c r="E307" s="1056">
        <v>1740.162</v>
      </c>
    </row>
    <row r="308" spans="1:5">
      <c r="A308" s="1032">
        <v>1979</v>
      </c>
      <c r="B308" s="1053">
        <v>5.4337260273972605</v>
      </c>
      <c r="C308" s="1054">
        <v>1983.31</v>
      </c>
      <c r="D308" s="1055">
        <v>5.1696383561643833</v>
      </c>
      <c r="E308" s="1056">
        <v>1886.9179999999999</v>
      </c>
    </row>
    <row r="309" spans="1:5">
      <c r="A309" s="1032">
        <v>1980</v>
      </c>
      <c r="B309" s="1053">
        <v>7.6438142076502702</v>
      </c>
      <c r="C309" s="1054">
        <v>2797.636</v>
      </c>
      <c r="D309" s="1055">
        <v>7.5659316939890706</v>
      </c>
      <c r="E309" s="1056">
        <v>2769.1309999999999</v>
      </c>
    </row>
    <row r="310" spans="1:5">
      <c r="A310" s="1032">
        <v>1981</v>
      </c>
      <c r="B310" s="1053">
        <v>10.553972602739725</v>
      </c>
      <c r="C310" s="1054">
        <v>3852.2</v>
      </c>
      <c r="D310" s="1055">
        <v>10.486301369863014</v>
      </c>
      <c r="E310" s="1056">
        <v>3827.5</v>
      </c>
    </row>
    <row r="311" spans="1:5">
      <c r="A311" s="1032">
        <v>1982</v>
      </c>
      <c r="B311" s="1053">
        <v>14.723975342465755</v>
      </c>
      <c r="C311" s="1054">
        <v>5374.2510000000002</v>
      </c>
      <c r="D311" s="1055">
        <v>14.486849315068493</v>
      </c>
      <c r="E311" s="1056">
        <v>5287.7</v>
      </c>
    </row>
    <row r="312" spans="1:5">
      <c r="A312" s="1032">
        <v>1983</v>
      </c>
      <c r="B312" s="1053">
        <v>13.595342465753426</v>
      </c>
      <c r="C312" s="1054">
        <v>4962.3</v>
      </c>
      <c r="D312" s="1055">
        <v>13.244109589041097</v>
      </c>
      <c r="E312" s="1056">
        <v>4834.1000000000004</v>
      </c>
    </row>
    <row r="313" spans="1:5">
      <c r="A313" s="1032">
        <v>1984</v>
      </c>
      <c r="B313" s="1053">
        <v>13.846448087431694</v>
      </c>
      <c r="C313" s="1054">
        <v>5067.8</v>
      </c>
      <c r="D313" s="1055">
        <v>13.772677595628416</v>
      </c>
      <c r="E313" s="1056">
        <v>5040.8</v>
      </c>
    </row>
    <row r="314" spans="1:5">
      <c r="A314" s="1032">
        <v>1985</v>
      </c>
      <c r="B314" s="1053">
        <v>14.487671232876712</v>
      </c>
      <c r="C314" s="1054">
        <v>5288</v>
      </c>
      <c r="D314" s="1055">
        <v>14.512328767123288</v>
      </c>
      <c r="E314" s="1056">
        <v>5297</v>
      </c>
    </row>
    <row r="315" spans="1:5">
      <c r="A315" s="1032">
        <v>1986</v>
      </c>
      <c r="B315" s="1053">
        <v>16.030136986301368</v>
      </c>
      <c r="C315" s="1054">
        <v>5851</v>
      </c>
      <c r="D315" s="1055">
        <v>15.323287671232876</v>
      </c>
      <c r="E315" s="1056">
        <v>5593</v>
      </c>
    </row>
    <row r="316" spans="1:5">
      <c r="A316" s="1032">
        <v>1987</v>
      </c>
      <c r="B316" s="1053">
        <v>16.452054794520549</v>
      </c>
      <c r="C316" s="1054">
        <v>6005</v>
      </c>
      <c r="D316" s="1055">
        <v>16.238356164383561</v>
      </c>
      <c r="E316" s="1056">
        <v>5927</v>
      </c>
    </row>
    <row r="317" spans="1:5">
      <c r="A317" s="1032">
        <v>1988</v>
      </c>
      <c r="B317" s="1053">
        <v>17.563420105950573</v>
      </c>
      <c r="C317" s="1057">
        <v>6428.2117587779103</v>
      </c>
      <c r="D317" s="1055">
        <v>17.097923497267761</v>
      </c>
      <c r="E317" s="1058">
        <v>6257.84</v>
      </c>
    </row>
    <row r="318" spans="1:5">
      <c r="A318" s="1032">
        <v>1989</v>
      </c>
      <c r="B318" s="1053">
        <v>18.101780821917806</v>
      </c>
      <c r="C318" s="1057">
        <v>6607.15</v>
      </c>
      <c r="D318" s="1055">
        <v>18.101780821917806</v>
      </c>
      <c r="E318" s="1058">
        <v>6607.15</v>
      </c>
    </row>
    <row r="319" spans="1:5">
      <c r="A319" s="1032">
        <v>1990</v>
      </c>
      <c r="B319" s="1053">
        <v>19.112191780821899</v>
      </c>
      <c r="C319" s="1057">
        <v>6975.95</v>
      </c>
      <c r="D319" s="1055">
        <v>19.112191780821917</v>
      </c>
      <c r="E319" s="1058">
        <v>6975.95</v>
      </c>
    </row>
    <row r="320" spans="1:5">
      <c r="A320" s="1032">
        <v>1991</v>
      </c>
      <c r="B320" s="1053">
        <v>20.179041095890412</v>
      </c>
      <c r="C320" s="1057">
        <v>7365.35</v>
      </c>
      <c r="D320" s="1055">
        <v>20.179041095890412</v>
      </c>
      <c r="E320" s="1058">
        <v>7365.35</v>
      </c>
    </row>
    <row r="321" spans="1:5">
      <c r="A321" s="1032">
        <v>1992</v>
      </c>
      <c r="B321" s="1053">
        <v>22.60928961748634</v>
      </c>
      <c r="C321" s="1054">
        <v>8275</v>
      </c>
      <c r="D321" s="1055">
        <v>22.486338797814209</v>
      </c>
      <c r="E321" s="1056">
        <v>8230</v>
      </c>
    </row>
    <row r="322" spans="1:5">
      <c r="A322" s="1032">
        <v>1993</v>
      </c>
      <c r="B322" s="1053">
        <v>24.164383561643834</v>
      </c>
      <c r="C322" s="1054">
        <v>8820</v>
      </c>
      <c r="D322" s="1055">
        <v>23.950684931506849</v>
      </c>
      <c r="E322" s="1056">
        <v>8742</v>
      </c>
    </row>
    <row r="323" spans="1:5">
      <c r="A323" s="1032">
        <v>1994</v>
      </c>
      <c r="B323" s="1053">
        <v>22.465753424657535</v>
      </c>
      <c r="C323" s="1054">
        <v>8200</v>
      </c>
      <c r="D323" s="1055">
        <v>22.465753424657535</v>
      </c>
      <c r="E323" s="1056">
        <v>8200</v>
      </c>
    </row>
    <row r="324" spans="1:5">
      <c r="A324" s="1032">
        <v>1995</v>
      </c>
      <c r="B324" s="1053">
        <v>29.753424657534246</v>
      </c>
      <c r="C324" s="1054">
        <v>10860</v>
      </c>
      <c r="D324" s="1055">
        <v>28.904109589041095</v>
      </c>
      <c r="E324" s="1056">
        <v>10550</v>
      </c>
    </row>
    <row r="325" spans="1:5">
      <c r="A325" s="1032">
        <v>1996</v>
      </c>
      <c r="B325" s="1053">
        <v>31.923497267759561</v>
      </c>
      <c r="C325" s="1054">
        <v>11684</v>
      </c>
      <c r="D325" s="1055">
        <v>31.469945355191257</v>
      </c>
      <c r="E325" s="1056">
        <v>11518</v>
      </c>
    </row>
    <row r="326" spans="1:5">
      <c r="A326" s="1032">
        <v>1997</v>
      </c>
      <c r="B326" s="1053">
        <v>32.876712328767127</v>
      </c>
      <c r="C326" s="1054">
        <v>12000</v>
      </c>
      <c r="D326" s="1055">
        <v>32.750684931506846</v>
      </c>
      <c r="E326" s="1056">
        <v>11954</v>
      </c>
    </row>
    <row r="327" spans="1:5">
      <c r="A327" s="1032">
        <v>1998</v>
      </c>
      <c r="B327" s="1053">
        <v>35.290410958904111</v>
      </c>
      <c r="C327" s="1054">
        <v>12881</v>
      </c>
      <c r="D327" s="1055">
        <v>34.786301369863011</v>
      </c>
      <c r="E327" s="1056">
        <v>12697</v>
      </c>
    </row>
    <row r="328" spans="1:5">
      <c r="A328" s="1032">
        <v>1999</v>
      </c>
      <c r="B328" s="1053">
        <v>34.647123287671235</v>
      </c>
      <c r="C328" s="1054">
        <v>12646.2</v>
      </c>
      <c r="D328" s="1055">
        <v>34.351232876712331</v>
      </c>
      <c r="E328" s="1056">
        <v>12538.2</v>
      </c>
    </row>
    <row r="329" spans="1:5">
      <c r="A329" s="1032">
        <v>2000</v>
      </c>
      <c r="B329" s="1053">
        <v>35.286885245901601</v>
      </c>
      <c r="C329" s="1054">
        <v>12915</v>
      </c>
      <c r="D329" s="1055">
        <v>34.562841530054648</v>
      </c>
      <c r="E329" s="1056">
        <v>12650</v>
      </c>
    </row>
    <row r="330" spans="1:5">
      <c r="A330" s="1032">
        <v>2001</v>
      </c>
      <c r="B330" s="1053">
        <v>35.5013698630137</v>
      </c>
      <c r="C330" s="1054">
        <v>12958</v>
      </c>
      <c r="D330" s="1055">
        <v>35.5013698630137</v>
      </c>
      <c r="E330" s="1056">
        <v>12958</v>
      </c>
    </row>
    <row r="331" spans="1:5">
      <c r="A331" s="1032">
        <v>2002</v>
      </c>
      <c r="B331" s="1053">
        <v>34.101369863013701</v>
      </c>
      <c r="C331" s="1054">
        <v>12447</v>
      </c>
      <c r="D331" s="1055">
        <v>34.052054794520551</v>
      </c>
      <c r="E331" s="1056">
        <v>12429</v>
      </c>
    </row>
    <row r="332" spans="1:5">
      <c r="A332" s="1032">
        <v>2003</v>
      </c>
      <c r="B332" s="1053">
        <v>37.476712328767121</v>
      </c>
      <c r="C332" s="1054">
        <v>13679</v>
      </c>
      <c r="D332" s="1055">
        <v>37.128767123287673</v>
      </c>
      <c r="E332" s="1056">
        <v>13552</v>
      </c>
    </row>
    <row r="333" spans="1:5">
      <c r="A333" s="1032">
        <v>2004</v>
      </c>
      <c r="B333" s="1053">
        <v>38.204918032786885</v>
      </c>
      <c r="C333" s="1054">
        <v>13983</v>
      </c>
      <c r="D333" s="1055">
        <v>38.303278688524593</v>
      </c>
      <c r="E333" s="1056">
        <v>14019</v>
      </c>
    </row>
    <row r="334" spans="1:5">
      <c r="A334" s="1032">
        <v>2005</v>
      </c>
      <c r="B334" s="1059">
        <v>40.039269406392691</v>
      </c>
      <c r="C334" s="1057">
        <v>14566</v>
      </c>
      <c r="D334" s="1060">
        <v>39.865753424657541</v>
      </c>
      <c r="E334" s="1058">
        <v>14404</v>
      </c>
    </row>
    <row r="335" spans="1:5">
      <c r="A335" s="1032">
        <v>2006</v>
      </c>
      <c r="B335" s="1059">
        <v>39.81095890410959</v>
      </c>
      <c r="C335" s="1057">
        <v>14531</v>
      </c>
      <c r="D335" s="1060">
        <v>39.079452054794523</v>
      </c>
      <c r="E335" s="1058">
        <v>14264</v>
      </c>
    </row>
    <row r="336" spans="1:5">
      <c r="A336" s="1032">
        <v>2007</v>
      </c>
      <c r="B336" s="1059">
        <v>43.4986301369863</v>
      </c>
      <c r="C336" s="1057">
        <v>15877</v>
      </c>
      <c r="D336" s="1060">
        <v>42.780821917808218</v>
      </c>
      <c r="E336" s="1058">
        <v>15615</v>
      </c>
    </row>
    <row r="337" spans="1:5">
      <c r="A337" s="1032">
        <v>2008</v>
      </c>
      <c r="B337" s="1059">
        <v>42.876982758620684</v>
      </c>
      <c r="C337" s="1057">
        <v>15690</v>
      </c>
      <c r="D337" s="1060">
        <v>37.632818965517238</v>
      </c>
      <c r="E337" s="1058">
        <v>13771</v>
      </c>
    </row>
    <row r="338" spans="1:5">
      <c r="A338" s="1032">
        <v>2009</v>
      </c>
      <c r="B338" s="1059">
        <v>40.48824536045057</v>
      </c>
      <c r="C338" s="1057">
        <v>14778.487000000003</v>
      </c>
      <c r="D338" s="1060">
        <v>38.911598247809764</v>
      </c>
      <c r="E338" s="1058">
        <v>14193</v>
      </c>
    </row>
    <row r="339" spans="1:5" ht="15.75" thickBot="1">
      <c r="A339" s="1061" t="s">
        <v>621</v>
      </c>
      <c r="B339" s="1062">
        <v>41.706849315068503</v>
      </c>
      <c r="C339" s="1063">
        <v>15222</v>
      </c>
      <c r="D339" s="1064">
        <v>40.010958904109586</v>
      </c>
      <c r="E339" s="1065">
        <v>14604</v>
      </c>
    </row>
    <row r="340" spans="1:5">
      <c r="A340" s="457" t="s">
        <v>72</v>
      </c>
      <c r="C340" s="464"/>
      <c r="D340" s="464"/>
    </row>
    <row r="341" spans="1:5">
      <c r="A341" s="943" t="s">
        <v>481</v>
      </c>
      <c r="C341" s="464"/>
      <c r="D341" s="464"/>
    </row>
    <row r="342" spans="1:5">
      <c r="A342" s="943" t="s">
        <v>628</v>
      </c>
      <c r="C342" s="464"/>
      <c r="D342" s="464"/>
    </row>
    <row r="343" spans="1:5">
      <c r="A343" s="1046" t="s">
        <v>629</v>
      </c>
    </row>
    <row r="344" spans="1:5">
      <c r="A344" s="943" t="s">
        <v>604</v>
      </c>
      <c r="C344" s="311"/>
      <c r="D344" s="466"/>
    </row>
  </sheetData>
  <mergeCells count="39">
    <mergeCell ref="A304:A305"/>
    <mergeCell ref="B304:C304"/>
    <mergeCell ref="D304:E304"/>
    <mergeCell ref="A248:E248"/>
    <mergeCell ref="A252:A253"/>
    <mergeCell ref="B252:C252"/>
    <mergeCell ref="D252:E252"/>
    <mergeCell ref="A302:E302"/>
    <mergeCell ref="A303:B303"/>
    <mergeCell ref="A128:D128"/>
    <mergeCell ref="A129:B129"/>
    <mergeCell ref="A130:A131"/>
    <mergeCell ref="B130:C130"/>
    <mergeCell ref="D130:E130"/>
    <mergeCell ref="A189:D189"/>
    <mergeCell ref="A67:D67"/>
    <mergeCell ref="A74:D74"/>
    <mergeCell ref="A76:E76"/>
    <mergeCell ref="A77:B77"/>
    <mergeCell ref="A120:C120"/>
    <mergeCell ref="A126:E126"/>
    <mergeCell ref="B17:E17"/>
    <mergeCell ref="B18:E18"/>
    <mergeCell ref="B19:E19"/>
    <mergeCell ref="B20:E20"/>
    <mergeCell ref="B21:E21"/>
    <mergeCell ref="B22:E22"/>
    <mergeCell ref="B11:E11"/>
    <mergeCell ref="B12:E12"/>
    <mergeCell ref="B13:E13"/>
    <mergeCell ref="B14:E14"/>
    <mergeCell ref="B15:E15"/>
    <mergeCell ref="B16:E16"/>
    <mergeCell ref="B4:E4"/>
    <mergeCell ref="B6:E6"/>
    <mergeCell ref="B7:E7"/>
    <mergeCell ref="B8:E8"/>
    <mergeCell ref="B9:E9"/>
    <mergeCell ref="B10:E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34"/>
  <sheetViews>
    <sheetView rightToLeft="1" workbookViewId="0">
      <selection activeCell="J16" sqref="J16"/>
    </sheetView>
  </sheetViews>
  <sheetFormatPr defaultRowHeight="15"/>
  <cols>
    <col min="1" max="1" width="9.140625" style="904"/>
    <col min="2" max="2" width="10.28515625" style="904" customWidth="1"/>
    <col min="3" max="3" width="8.42578125" style="904" customWidth="1"/>
    <col min="4" max="4" width="10" style="904" customWidth="1"/>
    <col min="5" max="5" width="11.140625" style="904" customWidth="1"/>
    <col min="6" max="6" width="9.7109375" style="904" customWidth="1"/>
    <col min="7" max="8" width="10.5703125" style="904" customWidth="1"/>
    <col min="9" max="9" width="7.5703125" style="904" customWidth="1"/>
    <col min="10" max="258" width="9.140625" style="904"/>
    <col min="259" max="260" width="11" style="904" customWidth="1"/>
    <col min="261" max="261" width="11.140625" style="904" customWidth="1"/>
    <col min="262" max="262" width="12.42578125" style="904" customWidth="1"/>
    <col min="263" max="263" width="11.5703125" style="904" customWidth="1"/>
    <col min="264" max="264" width="12" style="904" customWidth="1"/>
    <col min="265" max="265" width="11.140625" style="904" customWidth="1"/>
    <col min="266" max="514" width="9.140625" style="904"/>
    <col min="515" max="516" width="11" style="904" customWidth="1"/>
    <col min="517" max="517" width="11.140625" style="904" customWidth="1"/>
    <col min="518" max="518" width="12.42578125" style="904" customWidth="1"/>
    <col min="519" max="519" width="11.5703125" style="904" customWidth="1"/>
    <col min="520" max="520" width="12" style="904" customWidth="1"/>
    <col min="521" max="521" width="11.140625" style="904" customWidth="1"/>
    <col min="522" max="770" width="9.140625" style="904"/>
    <col min="771" max="772" width="11" style="904" customWidth="1"/>
    <col min="773" max="773" width="11.140625" style="904" customWidth="1"/>
    <col min="774" max="774" width="12.42578125" style="904" customWidth="1"/>
    <col min="775" max="775" width="11.5703125" style="904" customWidth="1"/>
    <col min="776" max="776" width="12" style="904" customWidth="1"/>
    <col min="777" max="777" width="11.140625" style="904" customWidth="1"/>
    <col min="778" max="1026" width="9.140625" style="904"/>
    <col min="1027" max="1028" width="11" style="904" customWidth="1"/>
    <col min="1029" max="1029" width="11.140625" style="904" customWidth="1"/>
    <col min="1030" max="1030" width="12.42578125" style="904" customWidth="1"/>
    <col min="1031" max="1031" width="11.5703125" style="904" customWidth="1"/>
    <col min="1032" max="1032" width="12" style="904" customWidth="1"/>
    <col min="1033" max="1033" width="11.140625" style="904" customWidth="1"/>
    <col min="1034" max="1282" width="9.140625" style="904"/>
    <col min="1283" max="1284" width="11" style="904" customWidth="1"/>
    <col min="1285" max="1285" width="11.140625" style="904" customWidth="1"/>
    <col min="1286" max="1286" width="12.42578125" style="904" customWidth="1"/>
    <col min="1287" max="1287" width="11.5703125" style="904" customWidth="1"/>
    <col min="1288" max="1288" width="12" style="904" customWidth="1"/>
    <col min="1289" max="1289" width="11.140625" style="904" customWidth="1"/>
    <col min="1290" max="1538" width="9.140625" style="904"/>
    <col min="1539" max="1540" width="11" style="904" customWidth="1"/>
    <col min="1541" max="1541" width="11.140625" style="904" customWidth="1"/>
    <col min="1542" max="1542" width="12.42578125" style="904" customWidth="1"/>
    <col min="1543" max="1543" width="11.5703125" style="904" customWidth="1"/>
    <col min="1544" max="1544" width="12" style="904" customWidth="1"/>
    <col min="1545" max="1545" width="11.140625" style="904" customWidth="1"/>
    <col min="1546" max="1794" width="9.140625" style="904"/>
    <col min="1795" max="1796" width="11" style="904" customWidth="1"/>
    <col min="1797" max="1797" width="11.140625" style="904" customWidth="1"/>
    <col min="1798" max="1798" width="12.42578125" style="904" customWidth="1"/>
    <col min="1799" max="1799" width="11.5703125" style="904" customWidth="1"/>
    <col min="1800" max="1800" width="12" style="904" customWidth="1"/>
    <col min="1801" max="1801" width="11.140625" style="904" customWidth="1"/>
    <col min="1802" max="2050" width="9.140625" style="904"/>
    <col min="2051" max="2052" width="11" style="904" customWidth="1"/>
    <col min="2053" max="2053" width="11.140625" style="904" customWidth="1"/>
    <col min="2054" max="2054" width="12.42578125" style="904" customWidth="1"/>
    <col min="2055" max="2055" width="11.5703125" style="904" customWidth="1"/>
    <col min="2056" max="2056" width="12" style="904" customWidth="1"/>
    <col min="2057" max="2057" width="11.140625" style="904" customWidth="1"/>
    <col min="2058" max="2306" width="9.140625" style="904"/>
    <col min="2307" max="2308" width="11" style="904" customWidth="1"/>
    <col min="2309" max="2309" width="11.140625" style="904" customWidth="1"/>
    <col min="2310" max="2310" width="12.42578125" style="904" customWidth="1"/>
    <col min="2311" max="2311" width="11.5703125" style="904" customWidth="1"/>
    <col min="2312" max="2312" width="12" style="904" customWidth="1"/>
    <col min="2313" max="2313" width="11.140625" style="904" customWidth="1"/>
    <col min="2314" max="2562" width="9.140625" style="904"/>
    <col min="2563" max="2564" width="11" style="904" customWidth="1"/>
    <col min="2565" max="2565" width="11.140625" style="904" customWidth="1"/>
    <col min="2566" max="2566" width="12.42578125" style="904" customWidth="1"/>
    <col min="2567" max="2567" width="11.5703125" style="904" customWidth="1"/>
    <col min="2568" max="2568" width="12" style="904" customWidth="1"/>
    <col min="2569" max="2569" width="11.140625" style="904" customWidth="1"/>
    <col min="2570" max="2818" width="9.140625" style="904"/>
    <col min="2819" max="2820" width="11" style="904" customWidth="1"/>
    <col min="2821" max="2821" width="11.140625" style="904" customWidth="1"/>
    <col min="2822" max="2822" width="12.42578125" style="904" customWidth="1"/>
    <col min="2823" max="2823" width="11.5703125" style="904" customWidth="1"/>
    <col min="2824" max="2824" width="12" style="904" customWidth="1"/>
    <col min="2825" max="2825" width="11.140625" style="904" customWidth="1"/>
    <col min="2826" max="3074" width="9.140625" style="904"/>
    <col min="3075" max="3076" width="11" style="904" customWidth="1"/>
    <col min="3077" max="3077" width="11.140625" style="904" customWidth="1"/>
    <col min="3078" max="3078" width="12.42578125" style="904" customWidth="1"/>
    <col min="3079" max="3079" width="11.5703125" style="904" customWidth="1"/>
    <col min="3080" max="3080" width="12" style="904" customWidth="1"/>
    <col min="3081" max="3081" width="11.140625" style="904" customWidth="1"/>
    <col min="3082" max="3330" width="9.140625" style="904"/>
    <col min="3331" max="3332" width="11" style="904" customWidth="1"/>
    <col min="3333" max="3333" width="11.140625" style="904" customWidth="1"/>
    <col min="3334" max="3334" width="12.42578125" style="904" customWidth="1"/>
    <col min="3335" max="3335" width="11.5703125" style="904" customWidth="1"/>
    <col min="3336" max="3336" width="12" style="904" customWidth="1"/>
    <col min="3337" max="3337" width="11.140625" style="904" customWidth="1"/>
    <col min="3338" max="3586" width="9.140625" style="904"/>
    <col min="3587" max="3588" width="11" style="904" customWidth="1"/>
    <col min="3589" max="3589" width="11.140625" style="904" customWidth="1"/>
    <col min="3590" max="3590" width="12.42578125" style="904" customWidth="1"/>
    <col min="3591" max="3591" width="11.5703125" style="904" customWidth="1"/>
    <col min="3592" max="3592" width="12" style="904" customWidth="1"/>
    <col min="3593" max="3593" width="11.140625" style="904" customWidth="1"/>
    <col min="3594" max="3842" width="9.140625" style="904"/>
    <col min="3843" max="3844" width="11" style="904" customWidth="1"/>
    <col min="3845" max="3845" width="11.140625" style="904" customWidth="1"/>
    <col min="3846" max="3846" width="12.42578125" style="904" customWidth="1"/>
    <col min="3847" max="3847" width="11.5703125" style="904" customWidth="1"/>
    <col min="3848" max="3848" width="12" style="904" customWidth="1"/>
    <col min="3849" max="3849" width="11.140625" style="904" customWidth="1"/>
    <col min="3850" max="4098" width="9.140625" style="904"/>
    <col min="4099" max="4100" width="11" style="904" customWidth="1"/>
    <col min="4101" max="4101" width="11.140625" style="904" customWidth="1"/>
    <col min="4102" max="4102" width="12.42578125" style="904" customWidth="1"/>
    <col min="4103" max="4103" width="11.5703125" style="904" customWidth="1"/>
    <col min="4104" max="4104" width="12" style="904" customWidth="1"/>
    <col min="4105" max="4105" width="11.140625" style="904" customWidth="1"/>
    <col min="4106" max="4354" width="9.140625" style="904"/>
    <col min="4355" max="4356" width="11" style="904" customWidth="1"/>
    <col min="4357" max="4357" width="11.140625" style="904" customWidth="1"/>
    <col min="4358" max="4358" width="12.42578125" style="904" customWidth="1"/>
    <col min="4359" max="4359" width="11.5703125" style="904" customWidth="1"/>
    <col min="4360" max="4360" width="12" style="904" customWidth="1"/>
    <col min="4361" max="4361" width="11.140625" style="904" customWidth="1"/>
    <col min="4362" max="4610" width="9.140625" style="904"/>
    <col min="4611" max="4612" width="11" style="904" customWidth="1"/>
    <col min="4613" max="4613" width="11.140625" style="904" customWidth="1"/>
    <col min="4614" max="4614" width="12.42578125" style="904" customWidth="1"/>
    <col min="4615" max="4615" width="11.5703125" style="904" customWidth="1"/>
    <col min="4616" max="4616" width="12" style="904" customWidth="1"/>
    <col min="4617" max="4617" width="11.140625" style="904" customWidth="1"/>
    <col min="4618" max="4866" width="9.140625" style="904"/>
    <col min="4867" max="4868" width="11" style="904" customWidth="1"/>
    <col min="4869" max="4869" width="11.140625" style="904" customWidth="1"/>
    <col min="4870" max="4870" width="12.42578125" style="904" customWidth="1"/>
    <col min="4871" max="4871" width="11.5703125" style="904" customWidth="1"/>
    <col min="4872" max="4872" width="12" style="904" customWidth="1"/>
    <col min="4873" max="4873" width="11.140625" style="904" customWidth="1"/>
    <col min="4874" max="5122" width="9.140625" style="904"/>
    <col min="5123" max="5124" width="11" style="904" customWidth="1"/>
    <col min="5125" max="5125" width="11.140625" style="904" customWidth="1"/>
    <col min="5126" max="5126" width="12.42578125" style="904" customWidth="1"/>
    <col min="5127" max="5127" width="11.5703125" style="904" customWidth="1"/>
    <col min="5128" max="5128" width="12" style="904" customWidth="1"/>
    <col min="5129" max="5129" width="11.140625" style="904" customWidth="1"/>
    <col min="5130" max="5378" width="9.140625" style="904"/>
    <col min="5379" max="5380" width="11" style="904" customWidth="1"/>
    <col min="5381" max="5381" width="11.140625" style="904" customWidth="1"/>
    <col min="5382" max="5382" width="12.42578125" style="904" customWidth="1"/>
    <col min="5383" max="5383" width="11.5703125" style="904" customWidth="1"/>
    <col min="5384" max="5384" width="12" style="904" customWidth="1"/>
    <col min="5385" max="5385" width="11.140625" style="904" customWidth="1"/>
    <col min="5386" max="5634" width="9.140625" style="904"/>
    <col min="5635" max="5636" width="11" style="904" customWidth="1"/>
    <col min="5637" max="5637" width="11.140625" style="904" customWidth="1"/>
    <col min="5638" max="5638" width="12.42578125" style="904" customWidth="1"/>
    <col min="5639" max="5639" width="11.5703125" style="904" customWidth="1"/>
    <col min="5640" max="5640" width="12" style="904" customWidth="1"/>
    <col min="5641" max="5641" width="11.140625" style="904" customWidth="1"/>
    <col min="5642" max="5890" width="9.140625" style="904"/>
    <col min="5891" max="5892" width="11" style="904" customWidth="1"/>
    <col min="5893" max="5893" width="11.140625" style="904" customWidth="1"/>
    <col min="5894" max="5894" width="12.42578125" style="904" customWidth="1"/>
    <col min="5895" max="5895" width="11.5703125" style="904" customWidth="1"/>
    <col min="5896" max="5896" width="12" style="904" customWidth="1"/>
    <col min="5897" max="5897" width="11.140625" style="904" customWidth="1"/>
    <col min="5898" max="6146" width="9.140625" style="904"/>
    <col min="6147" max="6148" width="11" style="904" customWidth="1"/>
    <col min="6149" max="6149" width="11.140625" style="904" customWidth="1"/>
    <col min="6150" max="6150" width="12.42578125" style="904" customWidth="1"/>
    <col min="6151" max="6151" width="11.5703125" style="904" customWidth="1"/>
    <col min="6152" max="6152" width="12" style="904" customWidth="1"/>
    <col min="6153" max="6153" width="11.140625" style="904" customWidth="1"/>
    <col min="6154" max="6402" width="9.140625" style="904"/>
    <col min="6403" max="6404" width="11" style="904" customWidth="1"/>
    <col min="6405" max="6405" width="11.140625" style="904" customWidth="1"/>
    <col min="6406" max="6406" width="12.42578125" style="904" customWidth="1"/>
    <col min="6407" max="6407" width="11.5703125" style="904" customWidth="1"/>
    <col min="6408" max="6408" width="12" style="904" customWidth="1"/>
    <col min="6409" max="6409" width="11.140625" style="904" customWidth="1"/>
    <col min="6410" max="6658" width="9.140625" style="904"/>
    <col min="6659" max="6660" width="11" style="904" customWidth="1"/>
    <col min="6661" max="6661" width="11.140625" style="904" customWidth="1"/>
    <col min="6662" max="6662" width="12.42578125" style="904" customWidth="1"/>
    <col min="6663" max="6663" width="11.5703125" style="904" customWidth="1"/>
    <col min="6664" max="6664" width="12" style="904" customWidth="1"/>
    <col min="6665" max="6665" width="11.140625" style="904" customWidth="1"/>
    <col min="6666" max="6914" width="9.140625" style="904"/>
    <col min="6915" max="6916" width="11" style="904" customWidth="1"/>
    <col min="6917" max="6917" width="11.140625" style="904" customWidth="1"/>
    <col min="6918" max="6918" width="12.42578125" style="904" customWidth="1"/>
    <col min="6919" max="6919" width="11.5703125" style="904" customWidth="1"/>
    <col min="6920" max="6920" width="12" style="904" customWidth="1"/>
    <col min="6921" max="6921" width="11.140625" style="904" customWidth="1"/>
    <col min="6922" max="7170" width="9.140625" style="904"/>
    <col min="7171" max="7172" width="11" style="904" customWidth="1"/>
    <col min="7173" max="7173" width="11.140625" style="904" customWidth="1"/>
    <col min="7174" max="7174" width="12.42578125" style="904" customWidth="1"/>
    <col min="7175" max="7175" width="11.5703125" style="904" customWidth="1"/>
    <col min="7176" max="7176" width="12" style="904" customWidth="1"/>
    <col min="7177" max="7177" width="11.140625" style="904" customWidth="1"/>
    <col min="7178" max="7426" width="9.140625" style="904"/>
    <col min="7427" max="7428" width="11" style="904" customWidth="1"/>
    <col min="7429" max="7429" width="11.140625" style="904" customWidth="1"/>
    <col min="7430" max="7430" width="12.42578125" style="904" customWidth="1"/>
    <col min="7431" max="7431" width="11.5703125" style="904" customWidth="1"/>
    <col min="7432" max="7432" width="12" style="904" customWidth="1"/>
    <col min="7433" max="7433" width="11.140625" style="904" customWidth="1"/>
    <col min="7434" max="7682" width="9.140625" style="904"/>
    <col min="7683" max="7684" width="11" style="904" customWidth="1"/>
    <col min="7685" max="7685" width="11.140625" style="904" customWidth="1"/>
    <col min="7686" max="7686" width="12.42578125" style="904" customWidth="1"/>
    <col min="7687" max="7687" width="11.5703125" style="904" customWidth="1"/>
    <col min="7688" max="7688" width="12" style="904" customWidth="1"/>
    <col min="7689" max="7689" width="11.140625" style="904" customWidth="1"/>
    <col min="7690" max="7938" width="9.140625" style="904"/>
    <col min="7939" max="7940" width="11" style="904" customWidth="1"/>
    <col min="7941" max="7941" width="11.140625" style="904" customWidth="1"/>
    <col min="7942" max="7942" width="12.42578125" style="904" customWidth="1"/>
    <col min="7943" max="7943" width="11.5703125" style="904" customWidth="1"/>
    <col min="7944" max="7944" width="12" style="904" customWidth="1"/>
    <col min="7945" max="7945" width="11.140625" style="904" customWidth="1"/>
    <col min="7946" max="8194" width="9.140625" style="904"/>
    <col min="8195" max="8196" width="11" style="904" customWidth="1"/>
    <col min="8197" max="8197" width="11.140625" style="904" customWidth="1"/>
    <col min="8198" max="8198" width="12.42578125" style="904" customWidth="1"/>
    <col min="8199" max="8199" width="11.5703125" style="904" customWidth="1"/>
    <col min="8200" max="8200" width="12" style="904" customWidth="1"/>
    <col min="8201" max="8201" width="11.140625" style="904" customWidth="1"/>
    <col min="8202" max="8450" width="9.140625" style="904"/>
    <col min="8451" max="8452" width="11" style="904" customWidth="1"/>
    <col min="8453" max="8453" width="11.140625" style="904" customWidth="1"/>
    <col min="8454" max="8454" width="12.42578125" style="904" customWidth="1"/>
    <col min="8455" max="8455" width="11.5703125" style="904" customWidth="1"/>
    <col min="8456" max="8456" width="12" style="904" customWidth="1"/>
    <col min="8457" max="8457" width="11.140625" style="904" customWidth="1"/>
    <col min="8458" max="8706" width="9.140625" style="904"/>
    <col min="8707" max="8708" width="11" style="904" customWidth="1"/>
    <col min="8709" max="8709" width="11.140625" style="904" customWidth="1"/>
    <col min="8710" max="8710" width="12.42578125" style="904" customWidth="1"/>
    <col min="8711" max="8711" width="11.5703125" style="904" customWidth="1"/>
    <col min="8712" max="8712" width="12" style="904" customWidth="1"/>
    <col min="8713" max="8713" width="11.140625" style="904" customWidth="1"/>
    <col min="8714" max="8962" width="9.140625" style="904"/>
    <col min="8963" max="8964" width="11" style="904" customWidth="1"/>
    <col min="8965" max="8965" width="11.140625" style="904" customWidth="1"/>
    <col min="8966" max="8966" width="12.42578125" style="904" customWidth="1"/>
    <col min="8967" max="8967" width="11.5703125" style="904" customWidth="1"/>
    <col min="8968" max="8968" width="12" style="904" customWidth="1"/>
    <col min="8969" max="8969" width="11.140625" style="904" customWidth="1"/>
    <col min="8970" max="9218" width="9.140625" style="904"/>
    <col min="9219" max="9220" width="11" style="904" customWidth="1"/>
    <col min="9221" max="9221" width="11.140625" style="904" customWidth="1"/>
    <col min="9222" max="9222" width="12.42578125" style="904" customWidth="1"/>
    <col min="9223" max="9223" width="11.5703125" style="904" customWidth="1"/>
    <col min="9224" max="9224" width="12" style="904" customWidth="1"/>
    <col min="9225" max="9225" width="11.140625" style="904" customWidth="1"/>
    <col min="9226" max="9474" width="9.140625" style="904"/>
    <col min="9475" max="9476" width="11" style="904" customWidth="1"/>
    <col min="9477" max="9477" width="11.140625" style="904" customWidth="1"/>
    <col min="9478" max="9478" width="12.42578125" style="904" customWidth="1"/>
    <col min="9479" max="9479" width="11.5703125" style="904" customWidth="1"/>
    <col min="9480" max="9480" width="12" style="904" customWidth="1"/>
    <col min="9481" max="9481" width="11.140625" style="904" customWidth="1"/>
    <col min="9482" max="9730" width="9.140625" style="904"/>
    <col min="9731" max="9732" width="11" style="904" customWidth="1"/>
    <col min="9733" max="9733" width="11.140625" style="904" customWidth="1"/>
    <col min="9734" max="9734" width="12.42578125" style="904" customWidth="1"/>
    <col min="9735" max="9735" width="11.5703125" style="904" customWidth="1"/>
    <col min="9736" max="9736" width="12" style="904" customWidth="1"/>
    <col min="9737" max="9737" width="11.140625" style="904" customWidth="1"/>
    <col min="9738" max="9986" width="9.140625" style="904"/>
    <col min="9987" max="9988" width="11" style="904" customWidth="1"/>
    <col min="9989" max="9989" width="11.140625" style="904" customWidth="1"/>
    <col min="9990" max="9990" width="12.42578125" style="904" customWidth="1"/>
    <col min="9991" max="9991" width="11.5703125" style="904" customWidth="1"/>
    <col min="9992" max="9992" width="12" style="904" customWidth="1"/>
    <col min="9993" max="9993" width="11.140625" style="904" customWidth="1"/>
    <col min="9994" max="10242" width="9.140625" style="904"/>
    <col min="10243" max="10244" width="11" style="904" customWidth="1"/>
    <col min="10245" max="10245" width="11.140625" style="904" customWidth="1"/>
    <col min="10246" max="10246" width="12.42578125" style="904" customWidth="1"/>
    <col min="10247" max="10247" width="11.5703125" style="904" customWidth="1"/>
    <col min="10248" max="10248" width="12" style="904" customWidth="1"/>
    <col min="10249" max="10249" width="11.140625" style="904" customWidth="1"/>
    <col min="10250" max="10498" width="9.140625" style="904"/>
    <col min="10499" max="10500" width="11" style="904" customWidth="1"/>
    <col min="10501" max="10501" width="11.140625" style="904" customWidth="1"/>
    <col min="10502" max="10502" width="12.42578125" style="904" customWidth="1"/>
    <col min="10503" max="10503" width="11.5703125" style="904" customWidth="1"/>
    <col min="10504" max="10504" width="12" style="904" customWidth="1"/>
    <col min="10505" max="10505" width="11.140625" style="904" customWidth="1"/>
    <col min="10506" max="10754" width="9.140625" style="904"/>
    <col min="10755" max="10756" width="11" style="904" customWidth="1"/>
    <col min="10757" max="10757" width="11.140625" style="904" customWidth="1"/>
    <col min="10758" max="10758" width="12.42578125" style="904" customWidth="1"/>
    <col min="10759" max="10759" width="11.5703125" style="904" customWidth="1"/>
    <col min="10760" max="10760" width="12" style="904" customWidth="1"/>
    <col min="10761" max="10761" width="11.140625" style="904" customWidth="1"/>
    <col min="10762" max="11010" width="9.140625" style="904"/>
    <col min="11011" max="11012" width="11" style="904" customWidth="1"/>
    <col min="11013" max="11013" width="11.140625" style="904" customWidth="1"/>
    <col min="11014" max="11014" width="12.42578125" style="904" customWidth="1"/>
    <col min="11015" max="11015" width="11.5703125" style="904" customWidth="1"/>
    <col min="11016" max="11016" width="12" style="904" customWidth="1"/>
    <col min="11017" max="11017" width="11.140625" style="904" customWidth="1"/>
    <col min="11018" max="11266" width="9.140625" style="904"/>
    <col min="11267" max="11268" width="11" style="904" customWidth="1"/>
    <col min="11269" max="11269" width="11.140625" style="904" customWidth="1"/>
    <col min="11270" max="11270" width="12.42578125" style="904" customWidth="1"/>
    <col min="11271" max="11271" width="11.5703125" style="904" customWidth="1"/>
    <col min="11272" max="11272" width="12" style="904" customWidth="1"/>
    <col min="11273" max="11273" width="11.140625" style="904" customWidth="1"/>
    <col min="11274" max="11522" width="9.140625" style="904"/>
    <col min="11523" max="11524" width="11" style="904" customWidth="1"/>
    <col min="11525" max="11525" width="11.140625" style="904" customWidth="1"/>
    <col min="11526" max="11526" width="12.42578125" style="904" customWidth="1"/>
    <col min="11527" max="11527" width="11.5703125" style="904" customWidth="1"/>
    <col min="11528" max="11528" width="12" style="904" customWidth="1"/>
    <col min="11529" max="11529" width="11.140625" style="904" customWidth="1"/>
    <col min="11530" max="11778" width="9.140625" style="904"/>
    <col min="11779" max="11780" width="11" style="904" customWidth="1"/>
    <col min="11781" max="11781" width="11.140625" style="904" customWidth="1"/>
    <col min="11782" max="11782" width="12.42578125" style="904" customWidth="1"/>
    <col min="11783" max="11783" width="11.5703125" style="904" customWidth="1"/>
    <col min="11784" max="11784" width="12" style="904" customWidth="1"/>
    <col min="11785" max="11785" width="11.140625" style="904" customWidth="1"/>
    <col min="11786" max="12034" width="9.140625" style="904"/>
    <col min="12035" max="12036" width="11" style="904" customWidth="1"/>
    <col min="12037" max="12037" width="11.140625" style="904" customWidth="1"/>
    <col min="12038" max="12038" width="12.42578125" style="904" customWidth="1"/>
    <col min="12039" max="12039" width="11.5703125" style="904" customWidth="1"/>
    <col min="12040" max="12040" width="12" style="904" customWidth="1"/>
    <col min="12041" max="12041" width="11.140625" style="904" customWidth="1"/>
    <col min="12042" max="12290" width="9.140625" style="904"/>
    <col min="12291" max="12292" width="11" style="904" customWidth="1"/>
    <col min="12293" max="12293" width="11.140625" style="904" customWidth="1"/>
    <col min="12294" max="12294" width="12.42578125" style="904" customWidth="1"/>
    <col min="12295" max="12295" width="11.5703125" style="904" customWidth="1"/>
    <col min="12296" max="12296" width="12" style="904" customWidth="1"/>
    <col min="12297" max="12297" width="11.140625" style="904" customWidth="1"/>
    <col min="12298" max="12546" width="9.140625" style="904"/>
    <col min="12547" max="12548" width="11" style="904" customWidth="1"/>
    <col min="12549" max="12549" width="11.140625" style="904" customWidth="1"/>
    <col min="12550" max="12550" width="12.42578125" style="904" customWidth="1"/>
    <col min="12551" max="12551" width="11.5703125" style="904" customWidth="1"/>
    <col min="12552" max="12552" width="12" style="904" customWidth="1"/>
    <col min="12553" max="12553" width="11.140625" style="904" customWidth="1"/>
    <col min="12554" max="12802" width="9.140625" style="904"/>
    <col min="12803" max="12804" width="11" style="904" customWidth="1"/>
    <col min="12805" max="12805" width="11.140625" style="904" customWidth="1"/>
    <col min="12806" max="12806" width="12.42578125" style="904" customWidth="1"/>
    <col min="12807" max="12807" width="11.5703125" style="904" customWidth="1"/>
    <col min="12808" max="12808" width="12" style="904" customWidth="1"/>
    <col min="12809" max="12809" width="11.140625" style="904" customWidth="1"/>
    <col min="12810" max="13058" width="9.140625" style="904"/>
    <col min="13059" max="13060" width="11" style="904" customWidth="1"/>
    <col min="13061" max="13061" width="11.140625" style="904" customWidth="1"/>
    <col min="13062" max="13062" width="12.42578125" style="904" customWidth="1"/>
    <col min="13063" max="13063" width="11.5703125" style="904" customWidth="1"/>
    <col min="13064" max="13064" width="12" style="904" customWidth="1"/>
    <col min="13065" max="13065" width="11.140625" style="904" customWidth="1"/>
    <col min="13066" max="13314" width="9.140625" style="904"/>
    <col min="13315" max="13316" width="11" style="904" customWidth="1"/>
    <col min="13317" max="13317" width="11.140625" style="904" customWidth="1"/>
    <col min="13318" max="13318" width="12.42578125" style="904" customWidth="1"/>
    <col min="13319" max="13319" width="11.5703125" style="904" customWidth="1"/>
    <col min="13320" max="13320" width="12" style="904" customWidth="1"/>
    <col min="13321" max="13321" width="11.140625" style="904" customWidth="1"/>
    <col min="13322" max="13570" width="9.140625" style="904"/>
    <col min="13571" max="13572" width="11" style="904" customWidth="1"/>
    <col min="13573" max="13573" width="11.140625" style="904" customWidth="1"/>
    <col min="13574" max="13574" width="12.42578125" style="904" customWidth="1"/>
    <col min="13575" max="13575" width="11.5703125" style="904" customWidth="1"/>
    <col min="13576" max="13576" width="12" style="904" customWidth="1"/>
    <col min="13577" max="13577" width="11.140625" style="904" customWidth="1"/>
    <col min="13578" max="13826" width="9.140625" style="904"/>
    <col min="13827" max="13828" width="11" style="904" customWidth="1"/>
    <col min="13829" max="13829" width="11.140625" style="904" customWidth="1"/>
    <col min="13830" max="13830" width="12.42578125" style="904" customWidth="1"/>
    <col min="13831" max="13831" width="11.5703125" style="904" customWidth="1"/>
    <col min="13832" max="13832" width="12" style="904" customWidth="1"/>
    <col min="13833" max="13833" width="11.140625" style="904" customWidth="1"/>
    <col min="13834" max="14082" width="9.140625" style="904"/>
    <col min="14083" max="14084" width="11" style="904" customWidth="1"/>
    <col min="14085" max="14085" width="11.140625" style="904" customWidth="1"/>
    <col min="14086" max="14086" width="12.42578125" style="904" customWidth="1"/>
    <col min="14087" max="14087" width="11.5703125" style="904" customWidth="1"/>
    <col min="14088" max="14088" width="12" style="904" customWidth="1"/>
    <col min="14089" max="14089" width="11.140625" style="904" customWidth="1"/>
    <col min="14090" max="14338" width="9.140625" style="904"/>
    <col min="14339" max="14340" width="11" style="904" customWidth="1"/>
    <col min="14341" max="14341" width="11.140625" style="904" customWidth="1"/>
    <col min="14342" max="14342" width="12.42578125" style="904" customWidth="1"/>
    <col min="14343" max="14343" width="11.5703125" style="904" customWidth="1"/>
    <col min="14344" max="14344" width="12" style="904" customWidth="1"/>
    <col min="14345" max="14345" width="11.140625" style="904" customWidth="1"/>
    <col min="14346" max="14594" width="9.140625" style="904"/>
    <col min="14595" max="14596" width="11" style="904" customWidth="1"/>
    <col min="14597" max="14597" width="11.140625" style="904" customWidth="1"/>
    <col min="14598" max="14598" width="12.42578125" style="904" customWidth="1"/>
    <col min="14599" max="14599" width="11.5703125" style="904" customWidth="1"/>
    <col min="14600" max="14600" width="12" style="904" customWidth="1"/>
    <col min="14601" max="14601" width="11.140625" style="904" customWidth="1"/>
    <col min="14602" max="14850" width="9.140625" style="904"/>
    <col min="14851" max="14852" width="11" style="904" customWidth="1"/>
    <col min="14853" max="14853" width="11.140625" style="904" customWidth="1"/>
    <col min="14854" max="14854" width="12.42578125" style="904" customWidth="1"/>
    <col min="14855" max="14855" width="11.5703125" style="904" customWidth="1"/>
    <col min="14856" max="14856" width="12" style="904" customWidth="1"/>
    <col min="14857" max="14857" width="11.140625" style="904" customWidth="1"/>
    <col min="14858" max="15106" width="9.140625" style="904"/>
    <col min="15107" max="15108" width="11" style="904" customWidth="1"/>
    <col min="15109" max="15109" width="11.140625" style="904" customWidth="1"/>
    <col min="15110" max="15110" width="12.42578125" style="904" customWidth="1"/>
    <col min="15111" max="15111" width="11.5703125" style="904" customWidth="1"/>
    <col min="15112" max="15112" width="12" style="904" customWidth="1"/>
    <col min="15113" max="15113" width="11.140625" style="904" customWidth="1"/>
    <col min="15114" max="15362" width="9.140625" style="904"/>
    <col min="15363" max="15364" width="11" style="904" customWidth="1"/>
    <col min="15365" max="15365" width="11.140625" style="904" customWidth="1"/>
    <col min="15366" max="15366" width="12.42578125" style="904" customWidth="1"/>
    <col min="15367" max="15367" width="11.5703125" style="904" customWidth="1"/>
    <col min="15368" max="15368" width="12" style="904" customWidth="1"/>
    <col min="15369" max="15369" width="11.140625" style="904" customWidth="1"/>
    <col min="15370" max="15618" width="9.140625" style="904"/>
    <col min="15619" max="15620" width="11" style="904" customWidth="1"/>
    <col min="15621" max="15621" width="11.140625" style="904" customWidth="1"/>
    <col min="15622" max="15622" width="12.42578125" style="904" customWidth="1"/>
    <col min="15623" max="15623" width="11.5703125" style="904" customWidth="1"/>
    <col min="15624" max="15624" width="12" style="904" customWidth="1"/>
    <col min="15625" max="15625" width="11.140625" style="904" customWidth="1"/>
    <col min="15626" max="15874" width="9.140625" style="904"/>
    <col min="15875" max="15876" width="11" style="904" customWidth="1"/>
    <col min="15877" max="15877" width="11.140625" style="904" customWidth="1"/>
    <col min="15878" max="15878" width="12.42578125" style="904" customWidth="1"/>
    <col min="15879" max="15879" width="11.5703125" style="904" customWidth="1"/>
    <col min="15880" max="15880" width="12" style="904" customWidth="1"/>
    <col min="15881" max="15881" width="11.140625" style="904" customWidth="1"/>
    <col min="15882" max="16130" width="9.140625" style="904"/>
    <col min="16131" max="16132" width="11" style="904" customWidth="1"/>
    <col min="16133" max="16133" width="11.140625" style="904" customWidth="1"/>
    <col min="16134" max="16134" width="12.42578125" style="904" customWidth="1"/>
    <col min="16135" max="16135" width="11.5703125" style="904" customWidth="1"/>
    <col min="16136" max="16136" width="12" style="904" customWidth="1"/>
    <col min="16137" max="16137" width="11.140625" style="904" customWidth="1"/>
    <col min="16138" max="16384" width="9.140625" style="904"/>
  </cols>
  <sheetData>
    <row r="1" spans="1:9">
      <c r="A1" s="791" t="s">
        <v>630</v>
      </c>
      <c r="B1" s="11"/>
      <c r="C1" s="311"/>
      <c r="D1" s="311"/>
      <c r="E1" s="311"/>
      <c r="F1" s="311"/>
      <c r="G1" s="311"/>
      <c r="H1" s="311"/>
    </row>
    <row r="2" spans="1:9" ht="15.75" thickBot="1">
      <c r="A2" s="1066" t="s">
        <v>631</v>
      </c>
      <c r="B2" s="1066"/>
      <c r="C2" s="311"/>
      <c r="D2" s="311"/>
      <c r="E2" s="311"/>
      <c r="F2" s="311"/>
      <c r="G2" s="43"/>
      <c r="H2" s="43"/>
      <c r="I2" s="311"/>
    </row>
    <row r="3" spans="1:9" ht="39" thickBot="1">
      <c r="A3" s="1067" t="s">
        <v>69</v>
      </c>
      <c r="B3" s="1068" t="s">
        <v>67</v>
      </c>
      <c r="C3" s="1069" t="s">
        <v>632</v>
      </c>
      <c r="D3" s="1070" t="s">
        <v>633</v>
      </c>
      <c r="E3" s="1070" t="s">
        <v>634</v>
      </c>
      <c r="F3" s="1070" t="s">
        <v>635</v>
      </c>
      <c r="G3" s="1070" t="s">
        <v>636</v>
      </c>
      <c r="H3" s="1071" t="s">
        <v>637</v>
      </c>
      <c r="I3" s="1068" t="s">
        <v>638</v>
      </c>
    </row>
    <row r="4" spans="1:9">
      <c r="A4" s="952">
        <v>1989</v>
      </c>
      <c r="B4" s="1072">
        <v>486631</v>
      </c>
      <c r="C4" s="1073">
        <v>17282</v>
      </c>
      <c r="D4" s="1073">
        <v>134064</v>
      </c>
      <c r="E4" s="1073">
        <v>134327</v>
      </c>
      <c r="F4" s="1073">
        <v>169349</v>
      </c>
      <c r="G4" s="1073">
        <v>24745</v>
      </c>
      <c r="H4" s="1073">
        <v>6864</v>
      </c>
      <c r="I4" s="1074" t="s">
        <v>639</v>
      </c>
    </row>
    <row r="5" spans="1:9">
      <c r="A5" s="955">
        <v>1990</v>
      </c>
      <c r="B5" s="1075">
        <v>549003</v>
      </c>
      <c r="C5" s="1076">
        <v>12986</v>
      </c>
      <c r="D5" s="1076">
        <v>139311</v>
      </c>
      <c r="E5" s="1076">
        <v>167702</v>
      </c>
      <c r="F5" s="1076">
        <v>191666</v>
      </c>
      <c r="G5" s="1076">
        <v>29902</v>
      </c>
      <c r="H5" s="1076">
        <v>7436</v>
      </c>
      <c r="I5" s="1074" t="s">
        <v>639</v>
      </c>
    </row>
    <row r="6" spans="1:9">
      <c r="A6" s="955">
        <v>1991</v>
      </c>
      <c r="B6" s="1075">
        <v>598414</v>
      </c>
      <c r="C6" s="1076">
        <v>12265</v>
      </c>
      <c r="D6" s="1076">
        <v>152775</v>
      </c>
      <c r="E6" s="1076">
        <v>161044</v>
      </c>
      <c r="F6" s="1076">
        <v>220746</v>
      </c>
      <c r="G6" s="1076">
        <v>43644</v>
      </c>
      <c r="H6" s="1076">
        <v>7940</v>
      </c>
      <c r="I6" s="1074" t="s">
        <v>639</v>
      </c>
    </row>
    <row r="7" spans="1:9">
      <c r="A7" s="955">
        <v>1992</v>
      </c>
      <c r="B7" s="1075">
        <v>647825</v>
      </c>
      <c r="C7" s="1076">
        <v>11544</v>
      </c>
      <c r="D7" s="1076">
        <v>166240</v>
      </c>
      <c r="E7" s="1076">
        <v>154386</v>
      </c>
      <c r="F7" s="1076">
        <v>249826</v>
      </c>
      <c r="G7" s="1076">
        <v>57386</v>
      </c>
      <c r="H7" s="1076">
        <v>8443</v>
      </c>
      <c r="I7" s="1074" t="s">
        <v>639</v>
      </c>
    </row>
    <row r="8" spans="1:9">
      <c r="A8" s="955">
        <v>1993</v>
      </c>
      <c r="B8" s="1075">
        <v>642083</v>
      </c>
      <c r="C8" s="1076">
        <v>11116</v>
      </c>
      <c r="D8" s="1076">
        <v>161347</v>
      </c>
      <c r="E8" s="1076">
        <v>180526</v>
      </c>
      <c r="F8" s="1076">
        <v>227447</v>
      </c>
      <c r="G8" s="1076">
        <v>52715</v>
      </c>
      <c r="H8" s="1076">
        <v>8932</v>
      </c>
      <c r="I8" s="1074" t="s">
        <v>639</v>
      </c>
    </row>
    <row r="9" spans="1:9">
      <c r="A9" s="955">
        <v>1994</v>
      </c>
      <c r="B9" s="1075">
        <v>674276</v>
      </c>
      <c r="C9" s="1076">
        <v>13805</v>
      </c>
      <c r="D9" s="1076">
        <v>173362</v>
      </c>
      <c r="E9" s="1076">
        <v>177765</v>
      </c>
      <c r="F9" s="1076">
        <v>248554</v>
      </c>
      <c r="G9" s="1076">
        <v>55035</v>
      </c>
      <c r="H9" s="1076">
        <v>5755</v>
      </c>
      <c r="I9" s="1074" t="s">
        <v>639</v>
      </c>
    </row>
    <row r="10" spans="1:9">
      <c r="A10" s="955">
        <v>1995</v>
      </c>
      <c r="B10" s="1075">
        <v>678218</v>
      </c>
      <c r="C10" s="1076">
        <v>17844</v>
      </c>
      <c r="D10" s="1076">
        <v>180470</v>
      </c>
      <c r="E10" s="1076">
        <v>175337</v>
      </c>
      <c r="F10" s="1076">
        <v>250957</v>
      </c>
      <c r="G10" s="1076">
        <v>45637</v>
      </c>
      <c r="H10" s="1076">
        <v>7973</v>
      </c>
      <c r="I10" s="1074" t="s">
        <v>639</v>
      </c>
    </row>
    <row r="11" spans="1:9">
      <c r="A11" s="955">
        <v>1996</v>
      </c>
      <c r="B11" s="1075">
        <v>682219</v>
      </c>
      <c r="C11" s="1076">
        <v>21883</v>
      </c>
      <c r="D11" s="1076">
        <v>187579</v>
      </c>
      <c r="E11" s="1076">
        <v>172909</v>
      </c>
      <c r="F11" s="1076">
        <v>253420</v>
      </c>
      <c r="G11" s="1076">
        <v>36238</v>
      </c>
      <c r="H11" s="1076">
        <v>10190</v>
      </c>
      <c r="I11" s="1074" t="s">
        <v>639</v>
      </c>
    </row>
    <row r="12" spans="1:9">
      <c r="A12" s="955">
        <v>1997</v>
      </c>
      <c r="B12" s="1075">
        <v>694973</v>
      </c>
      <c r="C12" s="1076">
        <v>22328</v>
      </c>
      <c r="D12" s="1076">
        <v>200890</v>
      </c>
      <c r="E12" s="1076">
        <v>171010</v>
      </c>
      <c r="F12" s="1076">
        <v>255895</v>
      </c>
      <c r="G12" s="1076">
        <v>34436</v>
      </c>
      <c r="H12" s="1076">
        <v>10414</v>
      </c>
      <c r="I12" s="1074" t="s">
        <v>639</v>
      </c>
    </row>
    <row r="13" spans="1:9">
      <c r="A13" s="955">
        <v>1998</v>
      </c>
      <c r="B13" s="1075">
        <v>713595</v>
      </c>
      <c r="C13" s="1076">
        <v>22773</v>
      </c>
      <c r="D13" s="1076">
        <v>214201</v>
      </c>
      <c r="E13" s="1076">
        <v>169110</v>
      </c>
      <c r="F13" s="1077">
        <v>258369</v>
      </c>
      <c r="G13" s="1076">
        <v>38505</v>
      </c>
      <c r="H13" s="1076">
        <v>10637</v>
      </c>
      <c r="I13" s="1074" t="s">
        <v>639</v>
      </c>
    </row>
    <row r="14" spans="1:9">
      <c r="A14" s="955">
        <v>1999</v>
      </c>
      <c r="B14" s="1075">
        <v>729973</v>
      </c>
      <c r="C14" s="1076">
        <v>23817</v>
      </c>
      <c r="D14" s="1076">
        <v>231533</v>
      </c>
      <c r="E14" s="1076">
        <v>189746</v>
      </c>
      <c r="F14" s="1076">
        <v>232363</v>
      </c>
      <c r="G14" s="1076">
        <v>42632</v>
      </c>
      <c r="H14" s="1076">
        <v>9882</v>
      </c>
      <c r="I14" s="1074" t="s">
        <v>639</v>
      </c>
    </row>
    <row r="15" spans="1:9">
      <c r="A15" s="955">
        <v>2000</v>
      </c>
      <c r="B15" s="1075">
        <v>788660</v>
      </c>
      <c r="C15" s="1076">
        <v>24125</v>
      </c>
      <c r="D15" s="1076">
        <v>240748</v>
      </c>
      <c r="E15" s="1076">
        <v>202300</v>
      </c>
      <c r="F15" s="1076">
        <v>261087</v>
      </c>
      <c r="G15" s="1076">
        <v>51038</v>
      </c>
      <c r="H15" s="1076">
        <v>9362</v>
      </c>
      <c r="I15" s="1074" t="s">
        <v>639</v>
      </c>
    </row>
    <row r="16" spans="1:9">
      <c r="A16" s="955">
        <v>2001</v>
      </c>
      <c r="B16" s="1075">
        <v>816929</v>
      </c>
      <c r="C16" s="1076">
        <v>21222</v>
      </c>
      <c r="D16" s="1076">
        <v>258924</v>
      </c>
      <c r="E16" s="1076">
        <v>197966</v>
      </c>
      <c r="F16" s="1076">
        <v>276827</v>
      </c>
      <c r="G16" s="1076">
        <v>51115</v>
      </c>
      <c r="H16" s="1076">
        <v>10049</v>
      </c>
      <c r="I16" s="1078">
        <v>826</v>
      </c>
    </row>
    <row r="17" spans="1:9">
      <c r="A17" s="955">
        <v>2002</v>
      </c>
      <c r="B17" s="1075">
        <v>843501</v>
      </c>
      <c r="C17" s="1076">
        <v>20615</v>
      </c>
      <c r="D17" s="1076">
        <v>274924</v>
      </c>
      <c r="E17" s="1076">
        <v>196816</v>
      </c>
      <c r="F17" s="1076">
        <v>291394</v>
      </c>
      <c r="G17" s="1076">
        <v>48992</v>
      </c>
      <c r="H17" s="1076">
        <v>9222</v>
      </c>
      <c r="I17" s="1078">
        <v>1538</v>
      </c>
    </row>
    <row r="18" spans="1:9">
      <c r="A18" s="955">
        <v>2003</v>
      </c>
      <c r="B18" s="1075">
        <v>1000856</v>
      </c>
      <c r="C18" s="1076">
        <v>27544</v>
      </c>
      <c r="D18" s="1076">
        <v>288945</v>
      </c>
      <c r="E18" s="1076">
        <v>263422</v>
      </c>
      <c r="F18" s="1076">
        <v>362894</v>
      </c>
      <c r="G18" s="1076">
        <v>47962</v>
      </c>
      <c r="H18" s="1076">
        <v>9331</v>
      </c>
      <c r="I18" s="1078">
        <v>758</v>
      </c>
    </row>
    <row r="19" spans="1:9">
      <c r="A19" s="955">
        <v>2004</v>
      </c>
      <c r="B19" s="1075">
        <v>945884</v>
      </c>
      <c r="C19" s="1076">
        <v>31000</v>
      </c>
      <c r="D19" s="1076">
        <v>299000</v>
      </c>
      <c r="E19" s="1076">
        <v>181000</v>
      </c>
      <c r="F19" s="1079">
        <v>351000</v>
      </c>
      <c r="G19" s="1076">
        <v>73117</v>
      </c>
      <c r="H19" s="1076">
        <v>10000</v>
      </c>
      <c r="I19" s="1078">
        <v>767</v>
      </c>
    </row>
    <row r="20" spans="1:9">
      <c r="A20" s="955">
        <v>2005</v>
      </c>
      <c r="B20" s="1080">
        <v>960000</v>
      </c>
      <c r="C20" s="1079">
        <v>32000</v>
      </c>
      <c r="D20" s="1079">
        <v>326500</v>
      </c>
      <c r="E20" s="1079">
        <v>190000</v>
      </c>
      <c r="F20" s="1079">
        <v>375000</v>
      </c>
      <c r="G20" s="1079">
        <v>26000</v>
      </c>
      <c r="H20" s="1079">
        <v>10500</v>
      </c>
      <c r="I20" s="1081">
        <v>0</v>
      </c>
    </row>
    <row r="21" spans="1:9">
      <c r="A21" s="955">
        <v>2006</v>
      </c>
      <c r="B21" s="1080">
        <v>1260677</v>
      </c>
      <c r="C21" s="1079">
        <v>55858</v>
      </c>
      <c r="D21" s="1079">
        <v>331067</v>
      </c>
      <c r="E21" s="1079">
        <v>324260</v>
      </c>
      <c r="F21" s="1079">
        <v>433664</v>
      </c>
      <c r="G21" s="1079">
        <v>49270</v>
      </c>
      <c r="H21" s="1079">
        <v>7882</v>
      </c>
      <c r="I21" s="1081">
        <v>58676</v>
      </c>
    </row>
    <row r="22" spans="1:9">
      <c r="A22" s="955">
        <v>2007</v>
      </c>
      <c r="B22" s="1080">
        <v>1349300</v>
      </c>
      <c r="C22" s="1079">
        <v>49200</v>
      </c>
      <c r="D22" s="1079">
        <v>382400</v>
      </c>
      <c r="E22" s="1079">
        <v>389100</v>
      </c>
      <c r="F22" s="1079">
        <v>485000</v>
      </c>
      <c r="G22" s="1079">
        <v>34000</v>
      </c>
      <c r="H22" s="1079">
        <v>9600</v>
      </c>
      <c r="I22" s="1081">
        <v>0</v>
      </c>
    </row>
    <row r="23" spans="1:9">
      <c r="A23" s="955">
        <v>2008</v>
      </c>
      <c r="B23" s="1080">
        <v>1528350</v>
      </c>
      <c r="C23" s="1082">
        <v>49920</v>
      </c>
      <c r="D23" s="1079">
        <v>447110</v>
      </c>
      <c r="E23" s="1079">
        <v>430280</v>
      </c>
      <c r="F23" s="1079">
        <v>575200</v>
      </c>
      <c r="G23" s="1079">
        <v>17290</v>
      </c>
      <c r="H23" s="1079">
        <v>8550</v>
      </c>
      <c r="I23" s="1081">
        <v>0</v>
      </c>
    </row>
    <row r="24" spans="1:9">
      <c r="A24" s="1083">
        <v>2009</v>
      </c>
      <c r="B24" s="1080">
        <v>1593000</v>
      </c>
      <c r="C24" s="1079">
        <v>57500</v>
      </c>
      <c r="D24" s="1079">
        <v>500120</v>
      </c>
      <c r="E24" s="1079">
        <v>468500</v>
      </c>
      <c r="F24" s="1079">
        <v>557480</v>
      </c>
      <c r="G24" s="1079">
        <v>2070</v>
      </c>
      <c r="H24" s="1079">
        <v>7330</v>
      </c>
      <c r="I24" s="1081">
        <v>0</v>
      </c>
    </row>
    <row r="25" spans="1:9" ht="15.75" thickBot="1">
      <c r="A25" s="1084" t="s">
        <v>590</v>
      </c>
      <c r="B25" s="1085">
        <v>1786000</v>
      </c>
      <c r="C25" s="1086">
        <v>64500</v>
      </c>
      <c r="D25" s="1086">
        <v>560700</v>
      </c>
      <c r="E25" s="1086">
        <v>525300</v>
      </c>
      <c r="F25" s="1086">
        <v>625000</v>
      </c>
      <c r="G25" s="1086">
        <v>2300</v>
      </c>
      <c r="H25" s="1086">
        <v>8200</v>
      </c>
      <c r="I25" s="1087">
        <v>0</v>
      </c>
    </row>
    <row r="26" spans="1:9">
      <c r="A26" s="1088" t="s">
        <v>72</v>
      </c>
      <c r="D26" s="1089"/>
      <c r="E26" s="1089"/>
      <c r="F26" s="1089"/>
      <c r="G26" s="1089"/>
      <c r="H26" s="1089"/>
    </row>
    <row r="27" spans="1:9" s="1090" customFormat="1" ht="12.75">
      <c r="A27" s="943" t="s">
        <v>602</v>
      </c>
      <c r="D27" s="1091"/>
      <c r="E27" s="1091"/>
      <c r="F27" s="1092"/>
      <c r="G27" s="1092"/>
      <c r="H27" s="1092"/>
    </row>
    <row r="28" spans="1:9" s="1093" customFormat="1" ht="12.75">
      <c r="A28" s="943" t="s">
        <v>640</v>
      </c>
      <c r="D28" s="943"/>
      <c r="E28" s="943"/>
      <c r="F28" s="943"/>
      <c r="G28" s="943"/>
      <c r="H28" s="943"/>
    </row>
    <row r="29" spans="1:9" s="1093" customFormat="1" ht="12.75">
      <c r="A29" s="944" t="s">
        <v>641</v>
      </c>
      <c r="B29" s="1094"/>
      <c r="D29" s="943"/>
      <c r="E29" s="943"/>
      <c r="F29" s="943"/>
      <c r="G29" s="943"/>
      <c r="H29" s="943"/>
    </row>
    <row r="30" spans="1:9" s="940" customFormat="1" ht="12.75">
      <c r="A30" s="763" t="s">
        <v>73</v>
      </c>
      <c r="D30" s="763"/>
      <c r="E30" s="763"/>
      <c r="F30" s="763"/>
      <c r="G30" s="763"/>
      <c r="H30" s="763"/>
    </row>
    <row r="31" spans="1:9" s="1090" customFormat="1" ht="12.75">
      <c r="A31" s="1095" t="s">
        <v>642</v>
      </c>
      <c r="D31" s="1089"/>
      <c r="E31" s="1089"/>
      <c r="F31" s="1089"/>
      <c r="G31" s="1089"/>
      <c r="H31" s="1089"/>
    </row>
    <row r="32" spans="1:9" s="1090" customFormat="1" ht="12.75">
      <c r="A32" s="1096" t="s">
        <v>643</v>
      </c>
      <c r="B32" s="1096"/>
      <c r="C32" s="1096"/>
      <c r="D32" s="1096"/>
      <c r="E32" s="1096"/>
      <c r="F32" s="1096"/>
      <c r="G32" s="1096"/>
      <c r="H32" s="1096"/>
      <c r="I32" s="1096"/>
    </row>
    <row r="33" spans="1:9" s="1090" customFormat="1" ht="12.75">
      <c r="A33" s="1095" t="s">
        <v>644</v>
      </c>
      <c r="B33" s="1089"/>
      <c r="C33" s="1089"/>
      <c r="D33" s="1089"/>
      <c r="E33" s="1089"/>
      <c r="F33" s="1089"/>
      <c r="G33" s="1089"/>
      <c r="H33" s="1089"/>
    </row>
    <row r="34" spans="1:9">
      <c r="A34" s="943"/>
      <c r="B34" s="943"/>
      <c r="C34" s="943"/>
      <c r="D34" s="943"/>
      <c r="E34" s="943"/>
      <c r="F34" s="943"/>
      <c r="G34" s="943"/>
      <c r="H34" s="943"/>
      <c r="I34" s="943"/>
    </row>
  </sheetData>
  <protectedRanges>
    <protectedRange sqref="C23" name="Range1_3_1"/>
  </protectedRanges>
  <mergeCells count="2">
    <mergeCell ref="A2:B2"/>
    <mergeCell ref="A32:I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306</ReleaseLookup>
    <Language xmlns="cac204a3-57fb-4aea-ba50-989298fa4f73">Arabic</Language>
    <Order0 xmlns="cac204a3-57fb-4aea-ba50-989298fa4f73">3</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Props1.xml><?xml version="1.0" encoding="utf-8"?>
<ds:datastoreItem xmlns:ds="http://schemas.openxmlformats.org/officeDocument/2006/customXml" ds:itemID="{C16595EC-F6AF-46BF-8D6D-F58C050780A3}"/>
</file>

<file path=customXml/itemProps2.xml><?xml version="1.0" encoding="utf-8"?>
<ds:datastoreItem xmlns:ds="http://schemas.openxmlformats.org/officeDocument/2006/customXml" ds:itemID="{8DBFE4B9-17B0-4657-92FE-781217A54B18}"/>
</file>

<file path=customXml/itemProps3.xml><?xml version="1.0" encoding="utf-8"?>
<ds:datastoreItem xmlns:ds="http://schemas.openxmlformats.org/officeDocument/2006/customXml" ds:itemID="{1D3B483C-D0C8-42C7-9E5B-808537E67B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Agriculture</vt:lpstr>
      <vt:lpstr>Agriculture2 (2)</vt:lpstr>
      <vt:lpstr>AD Climate1</vt:lpstr>
      <vt:lpstr>Alain Climate2</vt:lpstr>
      <vt:lpstr>GDP and foreign trade</vt:lpstr>
      <vt:lpstr>Economy 2</vt:lpstr>
      <vt:lpstr>Economy  (3)</vt:lpstr>
      <vt:lpstr>2.1Industry </vt:lpstr>
      <vt:lpstr>Industry  (2)</vt:lpstr>
      <vt:lpstr>Industry  (3)</vt:lpstr>
      <vt:lpstr>Book</vt:lpstr>
      <vt:lpstr>Level Social Aid</vt:lpstr>
      <vt:lpstr>4.Education &amp; Health</vt:lpstr>
      <vt:lpstr>5.Labour Force  (2)</vt:lpstr>
      <vt:lpstr>5.Labour Force </vt:lpstr>
      <vt:lpstr>3.1 Population (2)</vt:lpstr>
      <vt:lpstr>Demography </vt:lpstr>
      <vt:lpstr>'AD Climate1'!Print_Area</vt:lpstr>
      <vt:lpstr>Agriculture!Print_Area</vt:lpstr>
      <vt:lpstr>'Alain Climate2'!Print_Area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riahmed</dc:creator>
  <cp:keywords/>
  <cp:lastModifiedBy>Asma Mohamed Rafeea M.SH.A. Alansaari</cp:lastModifiedBy>
  <cp:lastPrinted>2011-10-16T09:21:43Z</cp:lastPrinted>
  <dcterms:created xsi:type="dcterms:W3CDTF">2011-05-09T15:53:25Z</dcterms:created>
  <dcterms:modified xsi:type="dcterms:W3CDTF">2012-12-23T04:19:52Z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